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AP1\Desktop\ARCHIVOS\CONAP JB\POA´s_SIGAP\POA´s 2017\VERAPACES\MN Semuc Champey\"/>
    </mc:Choice>
  </mc:AlternateContent>
  <bookViews>
    <workbookView xWindow="240" yWindow="75" windowWidth="11760" windowHeight="5565" tabRatio="772" activeTab="3"/>
  </bookViews>
  <sheets>
    <sheet name="Proteccion y control" sheetId="9" r:id="rId1"/>
    <sheet name="Uso Publico" sheetId="10" r:id="rId2"/>
    <sheet name="Administración" sheetId="11" r:id="rId3"/>
    <sheet name="PRESUPUESTO" sheetId="8" r:id="rId4"/>
    <sheet name="Manejo de Recursos" sheetId="12" r:id="rId5"/>
    <sheet name="Asistencia y Participación Comu" sheetId="6" r:id="rId6"/>
  </sheets>
  <calcPr calcId="152511"/>
</workbook>
</file>

<file path=xl/calcChain.xml><?xml version="1.0" encoding="utf-8"?>
<calcChain xmlns="http://schemas.openxmlformats.org/spreadsheetml/2006/main">
  <c r="G80" i="8" l="1"/>
  <c r="G24" i="8"/>
  <c r="G111" i="8" l="1"/>
  <c r="G112" i="8"/>
  <c r="G113" i="8"/>
  <c r="G114" i="8"/>
  <c r="G115" i="8"/>
  <c r="G116" i="8"/>
  <c r="G117" i="8"/>
  <c r="G108" i="8"/>
  <c r="G79" i="8"/>
  <c r="G81" i="8"/>
  <c r="G82" i="8"/>
  <c r="G83" i="8"/>
  <c r="G84" i="8"/>
  <c r="G85" i="8"/>
  <c r="G86" i="8"/>
  <c r="G87" i="8"/>
  <c r="G88" i="8"/>
  <c r="G89" i="8"/>
  <c r="G90" i="8"/>
  <c r="G91" i="8"/>
  <c r="G92" i="8"/>
  <c r="G94" i="8"/>
  <c r="G95" i="8"/>
  <c r="G96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7" i="8"/>
  <c r="G58" i="8"/>
  <c r="G59" i="8"/>
  <c r="G60" i="8"/>
  <c r="G61" i="8"/>
  <c r="G62" i="8"/>
  <c r="G42" i="8"/>
  <c r="E62" i="8"/>
  <c r="E56" i="8"/>
  <c r="G56" i="8" s="1"/>
  <c r="G16" i="8"/>
  <c r="G17" i="8"/>
  <c r="G18" i="8"/>
  <c r="G19" i="8"/>
  <c r="G20" i="8"/>
  <c r="G21" i="8"/>
  <c r="G22" i="8"/>
  <c r="G23" i="8"/>
  <c r="G25" i="8"/>
  <c r="G26" i="8"/>
  <c r="G15" i="8"/>
  <c r="G14" i="8"/>
  <c r="G13" i="8"/>
  <c r="G12" i="8"/>
  <c r="G11" i="8"/>
  <c r="G10" i="8"/>
  <c r="G9" i="8" l="1"/>
  <c r="U22" i="11"/>
  <c r="U18" i="11"/>
  <c r="T34" i="10" l="1"/>
  <c r="U33" i="10" l="1"/>
  <c r="D109" i="8" l="1"/>
  <c r="G109" i="8" s="1"/>
  <c r="D110" i="8"/>
  <c r="G110" i="8" s="1"/>
  <c r="D93" i="8"/>
  <c r="G93" i="8" s="1"/>
  <c r="T13" i="11"/>
  <c r="M158" i="8"/>
  <c r="T30" i="12"/>
  <c r="U30" i="12" s="1"/>
  <c r="U54" i="9"/>
  <c r="U55" i="9"/>
  <c r="T73" i="9"/>
  <c r="U29" i="6" l="1"/>
  <c r="U30" i="6"/>
  <c r="U31" i="6"/>
  <c r="U28" i="6"/>
  <c r="U13" i="11" l="1"/>
  <c r="G145" i="8"/>
  <c r="G144" i="8"/>
  <c r="U14" i="6"/>
  <c r="T13" i="6"/>
  <c r="U20" i="11"/>
  <c r="U21" i="11"/>
  <c r="U15" i="11"/>
  <c r="U14" i="11"/>
  <c r="T17" i="11"/>
  <c r="D78" i="8"/>
  <c r="G78" i="8" s="1"/>
  <c r="G77" i="8" s="1"/>
  <c r="U17" i="11" l="1"/>
  <c r="T22" i="11"/>
  <c r="U13" i="6"/>
  <c r="U15" i="6" s="1"/>
  <c r="T15" i="6"/>
  <c r="U16" i="9"/>
  <c r="U72" i="9"/>
  <c r="U54" i="12" l="1"/>
  <c r="U53" i="12"/>
  <c r="U52" i="12"/>
  <c r="U51" i="12"/>
  <c r="T50" i="12"/>
  <c r="T55" i="12" s="1"/>
  <c r="U31" i="12"/>
  <c r="U16" i="12"/>
  <c r="U15" i="12"/>
  <c r="U14" i="12"/>
  <c r="G107" i="8"/>
  <c r="J107" i="8"/>
  <c r="U19" i="11"/>
  <c r="U16" i="11"/>
  <c r="U22" i="10"/>
  <c r="U21" i="10"/>
  <c r="U20" i="10"/>
  <c r="U19" i="10"/>
  <c r="U18" i="10"/>
  <c r="U17" i="10"/>
  <c r="U16" i="10"/>
  <c r="U15" i="10"/>
  <c r="U53" i="9"/>
  <c r="U52" i="9"/>
  <c r="U51" i="9"/>
  <c r="U50" i="9"/>
  <c r="U49" i="9"/>
  <c r="U48" i="9"/>
  <c r="U47" i="9"/>
  <c r="U18" i="9"/>
  <c r="U17" i="9"/>
  <c r="U15" i="9"/>
  <c r="U14" i="9"/>
  <c r="U13" i="9"/>
  <c r="J9" i="8"/>
  <c r="U34" i="10" l="1"/>
  <c r="M107" i="8"/>
  <c r="U73" i="9"/>
  <c r="U50" i="12"/>
  <c r="U55" i="12" s="1"/>
  <c r="G143" i="8" l="1"/>
  <c r="U32" i="6" l="1"/>
  <c r="G41" i="8" l="1"/>
  <c r="M9" i="8"/>
  <c r="J41" i="8"/>
  <c r="J77" i="8"/>
  <c r="M151" i="8" l="1"/>
  <c r="M143" i="8"/>
  <c r="M77" i="8"/>
  <c r="M41" i="8" l="1"/>
  <c r="M146" i="8" s="1"/>
</calcChain>
</file>

<file path=xl/comments1.xml><?xml version="1.0" encoding="utf-8"?>
<comments xmlns="http://schemas.openxmlformats.org/spreadsheetml/2006/main">
  <authors>
    <author>Microsoft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10 refacciones de Q.30.00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raciones frías para 15 personas por 10 actividades, costo por racion Q.30.00.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RACIONES FRIAS PARA 10 PERSONAS CON UN COSTO DE Q.30.00 C/U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Refacciónes y Almuerzo para 25 personas, Q.60.00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Raciones frías para 10 Personas por 7 días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Raciones frías para 10 personas para 3 eventos de 7 días cada uno.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compra 20 literas con colchones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estufa y utensilios de cocina.
Licuadora</t>
        </r>
      </text>
    </comment>
    <comment ref="T55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inodoros, lavamanos y duchas (se recomienda la compra de un tinaco.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Alimentación para personal de seguridad y personal del CONAP</t>
        </r>
      </text>
    </comment>
  </commentList>
</comments>
</file>

<file path=xl/comments2.xml><?xml version="1.0" encoding="utf-8"?>
<comments xmlns="http://schemas.openxmlformats.org/spreadsheetml/2006/main">
  <authors>
    <author>Microsoft</author>
    <author>PETEN</author>
  </authors>
  <commentList>
    <comment ref="T18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compra de escobetas, bolsas para basura, guantes, mantenimiento, combustible, autoluble para sopladora.</t>
        </r>
      </text>
    </comment>
    <comment ref="T21" authorId="1" shapeId="0">
      <text>
        <r>
          <rPr>
            <b/>
            <sz val="9"/>
            <color indexed="81"/>
            <rFont val="Tahoma"/>
            <family val="2"/>
          </rPr>
          <t xml:space="preserve">Compra de medicamentos y botiquin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2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mantas vinilicas, trifoliares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compra de láminas tipo teja, costaneras de 2*3*6, tornillos.</t>
        </r>
      </text>
    </comment>
  </commentList>
</comments>
</file>

<file path=xl/comments4.xml><?xml version="1.0" encoding="utf-8"?>
<comments xmlns="http://schemas.openxmlformats.org/spreadsheetml/2006/main">
  <authors>
    <author>Usuario</author>
    <author>Microsoft</author>
  </authors>
  <commentList>
    <comment ref="D7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alimentacion para consejo directivo MNSCH por cada secion.
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contemplar renovacion de servicios sanitarios.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contemplar renovacion de servicios sanitarios.</t>
        </r>
      </text>
    </comment>
    <comment ref="D109" authorId="1" shapeId="0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plantas: caoba y/o cedro c/u Q17.00. p/20 ha.</t>
        </r>
      </text>
    </comment>
    <comment ref="D110" authorId="1" shapeId="0">
      <text>
        <r>
          <rPr>
            <b/>
            <sz val="9"/>
            <color indexed="81"/>
            <rFont val="Tahoma"/>
            <family val="2"/>
          </rPr>
          <t xml:space="preserve">Microsoft: </t>
        </r>
        <r>
          <rPr>
            <sz val="9"/>
            <color indexed="81"/>
            <rFont val="Tahoma"/>
            <family val="2"/>
          </rPr>
          <t>plantas de cacao CNN 51 c/u Q22.00 p/20 ha en las comunidades.</t>
        </r>
      </text>
    </comment>
  </commentList>
</comments>
</file>

<file path=xl/sharedStrings.xml><?xml version="1.0" encoding="utf-8"?>
<sst xmlns="http://schemas.openxmlformats.org/spreadsheetml/2006/main" count="1055" uniqueCount="370">
  <si>
    <r>
      <t>2. Programa:</t>
    </r>
    <r>
      <rPr>
        <b/>
        <sz val="10"/>
        <rFont val="Arial"/>
        <family val="2"/>
      </rPr>
      <t xml:space="preserve"> Administración</t>
    </r>
  </si>
  <si>
    <r>
      <t xml:space="preserve">3. Sub programa: </t>
    </r>
    <r>
      <rPr>
        <b/>
        <sz val="10"/>
        <rFont val="Arial"/>
        <family val="2"/>
      </rPr>
      <t>Infraestructura, Equipamiento y Mantenimiento</t>
    </r>
  </si>
  <si>
    <r>
      <t xml:space="preserve">1. Linea de acción: </t>
    </r>
    <r>
      <rPr>
        <b/>
        <sz val="10"/>
        <rFont val="Arial"/>
        <family val="2"/>
      </rPr>
      <t>Social</t>
    </r>
  </si>
  <si>
    <r>
      <t xml:space="preserve">1. Linea de acción: </t>
    </r>
    <r>
      <rPr>
        <b/>
        <sz val="10"/>
        <rFont val="Arial"/>
        <family val="2"/>
      </rPr>
      <t>Administrativo</t>
    </r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</si>
  <si>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</si>
  <si>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</si>
  <si>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</si>
  <si>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</si>
  <si>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</si>
  <si>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</si>
  <si>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</si>
  <si>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</si>
  <si>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</si>
  <si>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</si>
  <si>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</si>
  <si>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</si>
  <si>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</si>
  <si>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Codigo</t>
  </si>
  <si>
    <t>TOTAL</t>
  </si>
  <si>
    <t>x</t>
  </si>
  <si>
    <t>No.</t>
  </si>
  <si>
    <t>Ubicación Geografica</t>
  </si>
  <si>
    <t>Meses</t>
  </si>
  <si>
    <t>Monto</t>
  </si>
  <si>
    <t>1.1.1</t>
  </si>
  <si>
    <t>1.1.2</t>
  </si>
  <si>
    <t>1.2.1</t>
  </si>
  <si>
    <t>2.1.1</t>
  </si>
  <si>
    <t>2.1.2</t>
  </si>
  <si>
    <t>Codigo de Donante</t>
  </si>
  <si>
    <t>1.1.3</t>
  </si>
  <si>
    <r>
      <t>2. Programa:</t>
    </r>
    <r>
      <rPr>
        <b/>
        <sz val="10"/>
        <rFont val="Arial"/>
        <family val="2"/>
      </rPr>
      <t xml:space="preserve"> Uso Público</t>
    </r>
  </si>
  <si>
    <r>
      <t>2. Programa:</t>
    </r>
    <r>
      <rPr>
        <b/>
        <sz val="10"/>
        <rFont val="Arial"/>
        <family val="2"/>
      </rPr>
      <t xml:space="preserve"> Asistencia y Participación Comunitaria para el Manejo Compartido</t>
    </r>
  </si>
  <si>
    <r>
      <t xml:space="preserve">3. Sub programa: </t>
    </r>
    <r>
      <rPr>
        <b/>
        <sz val="10"/>
        <rFont val="Arial"/>
        <family val="2"/>
      </rPr>
      <t>Organización y Participación para el Manejo Compartido de Recursos Naturales y Procesos de Desarrollo Local.</t>
    </r>
  </si>
  <si>
    <t>CONSEJO NACIONAL DE AREAS PROTEGIDAS -CONAP-</t>
  </si>
  <si>
    <t>4.1.1</t>
  </si>
  <si>
    <t>MNSCH</t>
  </si>
  <si>
    <t>Identificar áreas críticas de actividades  Ilícitas  en el MNSCH</t>
  </si>
  <si>
    <t>MONUMENTO NATURAL SEMUC CHAMPEY</t>
  </si>
  <si>
    <t>4. Resultado esperado: Conservación del capital natural del MNSCH</t>
  </si>
  <si>
    <t>Comunidades de la zona de influencia del MNSCH</t>
  </si>
  <si>
    <t>4. Resultado esperado:  Capital humano apto para las actividades del Parque y del manejo sostenible de los recursos naturales del MNSCH</t>
  </si>
  <si>
    <t>A través de instituciones u organizaciones, se forma capital humano en temas como: Legislación Ambiental, Servicios de Turismo, Desarrollo Productivo, Desarrollo Social y otros.</t>
  </si>
  <si>
    <t>Objetivo 1.1         Conservación del capital natural del Monumento Natural Semuc Champey</t>
  </si>
  <si>
    <t>4. Resultado esperado: Promover el manejo forestal, agroforestal y agricultura sostenible en comunidades del MNSCH</t>
  </si>
  <si>
    <t>4. Resultado esperado: Implementar la infraestructura y equipo necesario para asegurar el buen funcionamiento de los mismos.</t>
  </si>
  <si>
    <t>Presentación y seguimiento a denuncias por actos ilícitos dentro del MNSCH</t>
  </si>
  <si>
    <t>4. Resultado esperado: Reducir la incidencia de incendios forestales y otros desastres que puedan afectar al MNSCH y su área de influencia.</t>
  </si>
  <si>
    <t>Resultado Esperado 2,016</t>
  </si>
  <si>
    <t xml:space="preserve">Actividades operativas a cargo de personal guarda recursos </t>
  </si>
  <si>
    <t>Identificar áreas  potenciales con alto valor de conservación</t>
  </si>
  <si>
    <t>Informe Tecnico</t>
  </si>
  <si>
    <t>convocatorias, listado de participantes, fotografias,  acuerdos.</t>
  </si>
  <si>
    <t xml:space="preserve">Informe </t>
  </si>
  <si>
    <t xml:space="preserve">Asistencia técnica: Agricultura sostenible
Agroforestería comunitaria
Forestería
</t>
  </si>
  <si>
    <t>Programacion</t>
  </si>
  <si>
    <t>Informe Mensual</t>
  </si>
  <si>
    <t>Primeros auxilios, asistencia al visitante y rescate.</t>
  </si>
  <si>
    <r>
      <t xml:space="preserve">3. Sub programa:  </t>
    </r>
    <r>
      <rPr>
        <b/>
        <sz val="10"/>
        <rFont val="Arial"/>
        <family val="2"/>
      </rPr>
      <t>Recreacion y Ecoturismo</t>
    </r>
  </si>
  <si>
    <t>Mantenimiento de rotulos interpretativos</t>
  </si>
  <si>
    <t>Listados de participantes, fotografias.</t>
  </si>
  <si>
    <t>Promover la participacion de las comunidades en los espacios de dialogo, local y regional, especialmente en terminos de conservacion y desarrollo sostenible del MNSCH</t>
  </si>
  <si>
    <t xml:space="preserve">Memorias de reuniones y/o acta de consejo directivo, convocatorias. </t>
  </si>
  <si>
    <t>Asesores tecnicos y Coadministracion</t>
  </si>
  <si>
    <t>Las 4 comunidades aledañas al MNSCH promueven y canalizan iniciativas de desarrollo social y de gestion ambiental.</t>
  </si>
  <si>
    <t xml:space="preserve">Oficios enviados y recibidos, cotizaciones y/o Fotografias de las sedes e informe </t>
  </si>
  <si>
    <t>Oficios enviados, cotizaciones, y/o informes, fotografias.</t>
  </si>
  <si>
    <t>Bitacoras, cotizaciones y/o oficios enviados y recibidos.</t>
  </si>
  <si>
    <t>Mantenimiento correctivo de los bienes fungibles y resguardo de los bienes inventariables</t>
  </si>
  <si>
    <t>1.1.4</t>
  </si>
  <si>
    <t xml:space="preserve">Denuncias e informes </t>
  </si>
  <si>
    <t>RUBROS</t>
  </si>
  <si>
    <t>UNIDADES</t>
  </si>
  <si>
    <t>COSTO/ UNIDAD/Q.</t>
  </si>
  <si>
    <t>COD</t>
  </si>
  <si>
    <t>No. UNIDAD</t>
  </si>
  <si>
    <t>COSTO (Q)</t>
  </si>
  <si>
    <t>SUBTOT. RES.=</t>
  </si>
  <si>
    <t>Combustibles y Lubricantes</t>
  </si>
  <si>
    <t>km/galón</t>
  </si>
  <si>
    <t>km/servicio</t>
  </si>
  <si>
    <t>km/llantas</t>
  </si>
  <si>
    <t>Herramientas Menores</t>
  </si>
  <si>
    <t>machetes</t>
  </si>
  <si>
    <t>equipo</t>
  </si>
  <si>
    <t>raciones</t>
  </si>
  <si>
    <t>Impresiones</t>
  </si>
  <si>
    <t>fotocopias</t>
  </si>
  <si>
    <t>Programa de Uso Público</t>
  </si>
  <si>
    <t>varios</t>
  </si>
  <si>
    <t>Programa de Administración</t>
  </si>
  <si>
    <t>FUENTE DE FINANCIAMIENTO</t>
  </si>
  <si>
    <t>4. Resultado esperado: Conservar y/o restaurar lineas de interconectividad biologica que aseguren el desarrollo de la biodiversidad del MNSCH.</t>
  </si>
  <si>
    <t>Servicio Menor de Vehículos</t>
  </si>
  <si>
    <t>Servicio Mayor de Vehículos</t>
  </si>
  <si>
    <t>Servicio de Motocicleta</t>
  </si>
  <si>
    <t>Llantas para motocicleta</t>
  </si>
  <si>
    <t>libra</t>
  </si>
  <si>
    <t>ADMINISTRACION MNSCH</t>
  </si>
  <si>
    <t>FINANCIAMIENTO INGUAT</t>
  </si>
  <si>
    <t>Mantenimiento de infraestructura</t>
  </si>
  <si>
    <t>Pegamento PVC</t>
  </si>
  <si>
    <t>unidad</t>
  </si>
  <si>
    <t>juego</t>
  </si>
  <si>
    <t>bote</t>
  </si>
  <si>
    <t xml:space="preserve"> libra</t>
  </si>
  <si>
    <t>Tornillos completo 2.5"</t>
  </si>
  <si>
    <t>caja 20 unidades</t>
  </si>
  <si>
    <t>Atención y protocolo Representantes Comunitarios (CD)</t>
  </si>
  <si>
    <t>Mantenimiento</t>
  </si>
  <si>
    <t>Servicio Mantenimiento bomba de agua</t>
  </si>
  <si>
    <t>Afiches</t>
  </si>
  <si>
    <t>Trifoliares</t>
  </si>
  <si>
    <t>Impresión, encuadernación y reproducción</t>
  </si>
  <si>
    <t>MESES</t>
  </si>
  <si>
    <t>FINANCIAMIENTO CONAP</t>
  </si>
  <si>
    <t>(Q)</t>
  </si>
  <si>
    <t>Lima para afilar</t>
  </si>
  <si>
    <t>pies tablares</t>
  </si>
  <si>
    <t>Madera  tratada sendero</t>
  </si>
  <si>
    <t>metros</t>
  </si>
  <si>
    <t>Saco 100 libras</t>
  </si>
  <si>
    <t>Cemento (resistencia 3,500 psi)</t>
  </si>
  <si>
    <t>Brocas</t>
  </si>
  <si>
    <t>Brochas</t>
  </si>
  <si>
    <t>Carreta de mano</t>
  </si>
  <si>
    <t>Programa de Asistencia y Participación Comunitaria para el Manejo Compartido</t>
  </si>
  <si>
    <t>sostenible del MNSCH</t>
  </si>
  <si>
    <t>congreso evento</t>
  </si>
  <si>
    <r>
      <rPr>
        <b/>
        <sz val="10"/>
        <rFont val="Arial"/>
        <family val="2"/>
      </rPr>
      <t xml:space="preserve">Objetivo 1: </t>
    </r>
    <r>
      <rPr>
        <sz val="10"/>
        <rFont val="Arial"/>
        <family val="2"/>
      </rPr>
      <t xml:space="preserve"> Responder a la demanda de conservación, orientando tareas que permitan contrarestar amenazas a la flora y fauna del MNSCH   </t>
    </r>
  </si>
  <si>
    <r>
      <t xml:space="preserve">Resultado 1.1  </t>
    </r>
    <r>
      <rPr>
        <sz val="10"/>
        <rFont val="Arial"/>
        <family val="2"/>
      </rPr>
      <t>Responder a la demanda de conservación, orientando tareas que permitan contrarestar amenazas a la flora y fauna del MNSCH</t>
    </r>
    <r>
      <rPr>
        <b/>
        <sz val="10"/>
        <rFont val="Arial"/>
        <family val="2"/>
      </rPr>
      <t xml:space="preserve">         </t>
    </r>
  </si>
  <si>
    <t>ambientales, valoración de los recursos naturales,  promoción y divulgación del área protegida</t>
  </si>
  <si>
    <t>Mantenimiento y reparación de equipo de oficina</t>
  </si>
  <si>
    <t>No</t>
  </si>
  <si>
    <t>1. Linea de acción:  Politico-Legal</t>
  </si>
  <si>
    <t>3. Sub programa: Control y Vigilancia</t>
  </si>
  <si>
    <t>1. Linea de acción: Politico-Legal</t>
  </si>
  <si>
    <t>3. Sub programa: Prevención y Atención de Emergencias</t>
  </si>
  <si>
    <t>1. Linea de acción: Recursos Naturales y Culturales</t>
  </si>
  <si>
    <t>2. Programa: Manejo de recurso</t>
  </si>
  <si>
    <t>3. Sub programa: Manejo de ecosistema Flora y Fauna</t>
  </si>
  <si>
    <t>3. Sub programa: Actividades productivas</t>
  </si>
  <si>
    <t>X</t>
  </si>
  <si>
    <t>1. Linea de acción: Social</t>
  </si>
  <si>
    <t>2. Programa: Asistencia y Participación Comunitaria para el Manejo Compartido</t>
  </si>
  <si>
    <t>3. Sub programa: Capacitación y Extensionismo</t>
  </si>
  <si>
    <t>Comunidad Chicanutz</t>
  </si>
  <si>
    <t>Comunidad Semil</t>
  </si>
  <si>
    <t>Comunidad Chisubin</t>
  </si>
  <si>
    <t>Rubros correspondientes al 30% para Comunidades según Decreto 25-2005</t>
  </si>
  <si>
    <t>FINANCIAMIENTO PROPIO (Privativos) MNSCH</t>
  </si>
  <si>
    <t>Lazo de plástico</t>
  </si>
  <si>
    <t>Renglón Presupuestario</t>
  </si>
  <si>
    <t>Útiles de Oficina</t>
  </si>
  <si>
    <t>útiles</t>
  </si>
  <si>
    <t>Reparación</t>
  </si>
  <si>
    <t>Reparación De vehículos</t>
  </si>
  <si>
    <t>Servicio  Mantenimiento de Generadores eléctricos</t>
  </si>
  <si>
    <t>Llantas y Neumáticos</t>
  </si>
  <si>
    <t>Útiles de limpieza</t>
  </si>
  <si>
    <t>Materiales eléctricos</t>
  </si>
  <si>
    <t>Evento de capacitación</t>
  </si>
  <si>
    <t>capacitación</t>
  </si>
  <si>
    <t>Participación en Eventos</t>
  </si>
  <si>
    <t>Comunidad Santa María Semuc Champey</t>
  </si>
  <si>
    <t>Programa de Seguridad, Gobernabilidad, Protección y Control</t>
  </si>
  <si>
    <t>CONSEJO NACIONAL DE AREAS PROTEGIDAS</t>
  </si>
  <si>
    <t>Evento de Capacitacion</t>
  </si>
  <si>
    <t>evento</t>
  </si>
  <si>
    <t>2. Programa: Seguridad, Gobernabilidad, Proteccion y Control</t>
  </si>
  <si>
    <r>
      <t xml:space="preserve">Objetivo 2: </t>
    </r>
    <r>
      <rPr>
        <sz val="10"/>
        <rFont val="Arial"/>
        <family val="2"/>
      </rPr>
      <t>Incrementar la generación de visitantes con actividades de bajo impacto acorde a los objetivos de manejo, dando a conocer los servicios</t>
    </r>
  </si>
  <si>
    <t>Objetivo 3.1              Implementar la infraestructura y equipo necesario para el  manejo  optimo del área y asegurar el buen funcionamiento de los mismos.</t>
  </si>
  <si>
    <t>3.1.1</t>
  </si>
  <si>
    <t>3.1.2</t>
  </si>
  <si>
    <t>3.1.4</t>
  </si>
  <si>
    <t>4.2.2</t>
  </si>
  <si>
    <t>Proyectos destinados al mejoramiento de la calidad de vida de las comunidades</t>
  </si>
  <si>
    <t>PLAN OPERATIVO ANUAL 2017</t>
  </si>
  <si>
    <t>Establecer un sistema de control y vigilancia funcional para el MNSCH.</t>
  </si>
  <si>
    <t xml:space="preserve"> Ejecución de actividades de limpieza, mantenimiento de límites y mojones del MNSCH</t>
  </si>
  <si>
    <t>1.2</t>
  </si>
  <si>
    <t>Encargado, Asesor Técnico, Guardarecursos, Comunitarios y SIPECIF</t>
  </si>
  <si>
    <t>Encargado Asesor Técnico y personal guarda recursos</t>
  </si>
  <si>
    <t>Informe y/o fotografias</t>
  </si>
  <si>
    <t>ambiental. Al mismo tiempo que se le da mantenimiento a las intalaciones del MNSCH.</t>
  </si>
  <si>
    <t>Resultado Esperado 2,017</t>
  </si>
  <si>
    <t>Encargado, Asesor Técnico / Coadministracion</t>
  </si>
  <si>
    <t>Encargado, Asesor Tecnico, Organizaciones e Instituciones.</t>
  </si>
  <si>
    <t>Tubo de PVC</t>
  </si>
  <si>
    <t>Clavos para madera diferentes Medidas</t>
  </si>
  <si>
    <t>Escobetas plastico</t>
  </si>
  <si>
    <t>Mantenimiento Planta de Tratamiento</t>
  </si>
  <si>
    <t>Arena de fundición</t>
  </si>
  <si>
    <t>20 mts3</t>
  </si>
  <si>
    <t>4. Resultado esperado: Mejorar la calidad de vida de las cuatro comunidades Santa María Semuc Champey, Chicanutz, Semil y Chisubin mediante proyectos amigables con el ambiente, según lo estipulado en el Decreto 25-2005 en su inciso b del artículo 12.</t>
  </si>
  <si>
    <t>Santa María Semuc Champey</t>
  </si>
  <si>
    <t>Chicanutz</t>
  </si>
  <si>
    <t>Semil</t>
  </si>
  <si>
    <t>Chisubin</t>
  </si>
  <si>
    <t>Consejo Directivo, DRLV,CONAP CENTRAL.</t>
  </si>
  <si>
    <t>4.3.1</t>
  </si>
  <si>
    <t>TOTAL PRESUPUESTO 2017</t>
  </si>
  <si>
    <t>SUB TOTAL PRESUPUESTO 2017</t>
  </si>
  <si>
    <t>Solicitud de Compra Madera/Fotos</t>
  </si>
  <si>
    <t>PRESUPUESTO PLAN OPERATIVO 2017</t>
  </si>
  <si>
    <t>Proyectos amigables con el ambiente para las comunidades de Santa María Semuc Champey, Chicanutz, Semil y Chisubin.</t>
  </si>
  <si>
    <t xml:space="preserve">Informe mensual / semestral y/o ayuda de memoria </t>
  </si>
  <si>
    <t>Encargado y/o Asesor Técnico, Guardarrecursos, DISETUR Y DIPRONA.</t>
  </si>
  <si>
    <t>Implementar patrullajes combinados en el MNSCH</t>
  </si>
  <si>
    <t>Implementar recorridos de control y vigilancia dentro del MNSCH</t>
  </si>
  <si>
    <t>Encargado y/o Asesor Técnico y Guardarrecursos</t>
  </si>
  <si>
    <t>Encargado y/o Asesor Técnico, Guardarrecursos, Líderes Comunitarios, Ejercito, PNC y DIPRONA</t>
  </si>
  <si>
    <t xml:space="preserve">Ayuda de memoria/informe </t>
  </si>
  <si>
    <t>Gestionar Apoyo y Presencia de fuerzas combinadas para garantizar la gobernabilidad del área protegida</t>
  </si>
  <si>
    <t>Encargado y/o Asesor Técnico, Director Regional, Secretaría Ejecutiva.</t>
  </si>
  <si>
    <t>Programación de recorridos de control y vigilancia.</t>
  </si>
  <si>
    <t>Solicitud/oficio.</t>
  </si>
  <si>
    <t>Encargado y/o Asesor Tècnico, Guardarecursos y comunitarios</t>
  </si>
  <si>
    <t>Programacion y/o fotografias.</t>
  </si>
  <si>
    <t>Mantener identificados los límites área de uso público del MNSCH</t>
  </si>
  <si>
    <t>Atención a denuncias de actos ilicitos que se cometan dentro del MNSCH</t>
  </si>
  <si>
    <t>Director Regional, Encargado, Asesora Legal, Asesor Técnico, Guardarecursos y Líderes Comunitarios.</t>
  </si>
  <si>
    <t>Encargado y/o Asesor Técnico y SIPECIF</t>
  </si>
  <si>
    <t>Implementar actividades de prevencion y control de incendios forestales ante el Consejo Directivo del MNSCH y personal Guardarrecurso</t>
  </si>
  <si>
    <t>Socializar procesos de prevencion de incendios forestales ante el Consejo Directivo del MNSCH</t>
  </si>
  <si>
    <t>Capacitacion sobre Prevención y Control de Incendios forestales</t>
  </si>
  <si>
    <t>Seguimiento a actividades de Prevención y control en áreas de riesgo del MNSCH.</t>
  </si>
  <si>
    <t>Apertura de Rondas Cortafuegos</t>
  </si>
  <si>
    <t>Mantenimiento de rondas cortafuego.</t>
  </si>
  <si>
    <t>Listado de participantes/Acta/Fotografias</t>
  </si>
  <si>
    <t>SIPECIF</t>
  </si>
  <si>
    <t>Listado de Asistencia/Fotografías</t>
  </si>
  <si>
    <t>Encargado y/o Asesor Técnico, Guardarrecursos</t>
  </si>
  <si>
    <t>Informe/fotografías</t>
  </si>
  <si>
    <t>Informe.</t>
  </si>
  <si>
    <t>Objetivo 1.2                Reducir la incidencia de incendios forestales al MNSCH y su área de influencia.</t>
  </si>
  <si>
    <r>
      <t xml:space="preserve">4. Resultado esperado: </t>
    </r>
    <r>
      <rPr>
        <b/>
        <sz val="10"/>
        <rFont val="Arial"/>
        <family val="2"/>
      </rPr>
      <t xml:space="preserve"> Capacitación del personal guardarrecursos y técnico en temas de primeros auxilios, atención al turista y educación </t>
    </r>
  </si>
  <si>
    <t>Capacitación al personal guardarrecursos en Primeros auxilios.</t>
  </si>
  <si>
    <t>Listado de Participantes, Fotografías e Informe.</t>
  </si>
  <si>
    <t>Encargado y/o Asesor Técnico cobradoras y personal guardarrecursos</t>
  </si>
  <si>
    <t>Encargado y/o Asesor Técnico y personal guardarrecursos</t>
  </si>
  <si>
    <t>Capacitar a Guardarrecursos en temas de Educación Ambiental.</t>
  </si>
  <si>
    <t>Capacitación sobre información, atención y orientación al visitante acerca del MNSCH</t>
  </si>
  <si>
    <t>Realizar actividades de limpieza de senderos.</t>
  </si>
  <si>
    <t>Realizar actividades de mantenimiento de instalaciones.</t>
  </si>
  <si>
    <t>Brindar información turística acerca del MNSCH.</t>
  </si>
  <si>
    <t>Realizar actividades de Mantenimiento a senderos.</t>
  </si>
  <si>
    <t>Encargado y/o Asesor Técnico y ONG´s</t>
  </si>
  <si>
    <t>Solicitud de Compra, Fotos, Informe.</t>
  </si>
  <si>
    <t>Encargado y/o Asesor Técnico personal guardarrecursos y ONG's</t>
  </si>
  <si>
    <t>Encargado y/o asesor Técnico, asesora administrativa regional, compras y financiero</t>
  </si>
  <si>
    <t xml:space="preserve">Equipamiento necesario dentro de las instalaciones para brindar las condiciones adecuadas al personal destacado en el área </t>
  </si>
  <si>
    <t>Contar con el equipamiento necesario en el área de dormitorios</t>
  </si>
  <si>
    <t>Contar con el equipamiento necesario en el área de cocina</t>
  </si>
  <si>
    <t>Contar con el equipamiento necesario en los servicios sanitarios</t>
  </si>
  <si>
    <t xml:space="preserve">Establecer las condiciones idoneas que contribuyan a conformar el centro de operaciones interinstitucionales </t>
  </si>
  <si>
    <t>Solicitudes de compra, Fotografias</t>
  </si>
  <si>
    <t>3. Sub programa: Actividades productivas: Implementar planes para el adecuado manejo de desechos solidos.</t>
  </si>
  <si>
    <t xml:space="preserve">4. Resultado esperado: Promover el manejo adecuado de desechos solidos generados por actividad turistica dentro del MNSCH. </t>
  </si>
  <si>
    <t>Promover actividades para lograr el adecuado manejo de los desechos solidos producidos en el MNSC por actividad turistica</t>
  </si>
  <si>
    <t>Clasificación de diferentes tipos de desechos para actividades de reciclaje</t>
  </si>
  <si>
    <t>Realizar mantenimiento adecuado a la infraestructura existente del  MNSCH</t>
  </si>
  <si>
    <t>Encargado y/o Asesor Técnico, Financiero.</t>
  </si>
  <si>
    <t>Encargado y/o Asesor Técnico y personal Guardarrecursos</t>
  </si>
  <si>
    <t>Encargado, Administrativa, Financiero.</t>
  </si>
  <si>
    <t>Encargado y/o asesor tecnico y personal Guardarrecursos</t>
  </si>
  <si>
    <t xml:space="preserve">Reutilización de material reciclado para elaboración de basureros y otros usos </t>
  </si>
  <si>
    <t>Fotografías.</t>
  </si>
  <si>
    <t>Realizar mantenimiento y reparaciones a la infraestructura existente.</t>
  </si>
  <si>
    <t>Gestión de recursos necesarios para contar con  la infraestrctura adecuada para la visitación</t>
  </si>
  <si>
    <t>Contar con la infraestructura apta para la visitación .</t>
  </si>
  <si>
    <t xml:space="preserve">Gertionar recursos para el mantenimiento y funcionamiento de planta de tratamiento de aguas residuales </t>
  </si>
  <si>
    <t>Oficios, cotización/Facturas</t>
  </si>
  <si>
    <t>Gestionar y realizar los servicios necesarios a bombas de agua, para el buen funcionamiento de los mismos.</t>
  </si>
  <si>
    <t>Gestionar y realizar los servicios necesarios a Sopladora, para el buen funcionamiento de los mismos.</t>
  </si>
  <si>
    <t>Mantenimiento adecuado a los bienes inventariables, fungibles.</t>
  </si>
  <si>
    <t>Traslado de desechos solidos hacia los vertederos autorizados.</t>
  </si>
  <si>
    <t xml:space="preserve">Encargado, Asesores Tecnicos, guardarecursos. </t>
  </si>
  <si>
    <t>Charlas de educacion ambiental sobre reutilizacion de material reciclado.</t>
  </si>
  <si>
    <t>Velar porque dentro del area protegida existan los lugares adecuados para el deposito de los desechos solidos.</t>
  </si>
  <si>
    <t>Habilitar y adecuar un espacio fisico para Fuerzas de Seguridad, personal tecnico y guardarrecursos de CONAP que contribuyen al centro de operaciones interinstitucionales.</t>
  </si>
  <si>
    <t>Raciones frias</t>
  </si>
  <si>
    <t xml:space="preserve">Madera tratada </t>
  </si>
  <si>
    <t>Contar con personal guardarrecursos y técnico capacitados en temas de primeros auxilios, atención al turista y educación Ambiental.</t>
  </si>
  <si>
    <t>3.1.5</t>
  </si>
  <si>
    <t>3.1.6</t>
  </si>
  <si>
    <t>Programa de Manejo de Recursos</t>
  </si>
  <si>
    <t>Desarrollar una estrategia interinstitucional, para velar por la conservación y protección de los ecosistemas del MNSCH.</t>
  </si>
  <si>
    <t>INAB, CONAP, MARN, MAGA, MUNI, CALMECAC,MINEDUC, Instituciones Educativas afines.</t>
  </si>
  <si>
    <t xml:space="preserve">Utilizar los recursos disponibles para la recuperacion de areas que contengan ecosistemas de alto valor de conservacion dentro del area protegida. </t>
  </si>
  <si>
    <t>Obtener el aporte de las diferentes instituciones afines, para contrarestar las amenazas y presiones hacia los recursos naturales del Area protegida.</t>
  </si>
  <si>
    <t>Insentivar en las comunidades y organizaciones locales para que puedan adoptar  sistemas de agricultura y agroforesteria sostenible en la zona de amortiguamiento del MNSCH</t>
  </si>
  <si>
    <t>Pintura aceite diferentes colores</t>
  </si>
  <si>
    <t>galon</t>
  </si>
  <si>
    <t>Bolsa Plastica Basura</t>
  </si>
  <si>
    <t>paquete 100 unidades</t>
  </si>
  <si>
    <t>Alambre Galvanizado</t>
  </si>
  <si>
    <t>Alimentacion</t>
  </si>
  <si>
    <t>articulo</t>
  </si>
  <si>
    <t>Velar por el avastecimiento de alimentos para el personal encargado de la administración y resguardo del area.</t>
  </si>
  <si>
    <t>Ingreso de solicitudes de compra, eventos de licitacion, traslado de viveres a MNSCH, preparacion de alimentos.</t>
  </si>
  <si>
    <t>Encargado, Asesor Técnico, Administrativa Regional,  Financiero.</t>
  </si>
  <si>
    <t>Oficios enviados y recibidos, cotizaciones, listados firmados por personal y/o Fotografias.</t>
  </si>
  <si>
    <t>3. Sub programa: Alimentacion Personal Tecnico y de Seguridad MNSCH</t>
  </si>
  <si>
    <t>4. Resultado esperado: Velar por la existencia de alimentacion para personal encargado de resguardo y administracion de MNSCH.</t>
  </si>
  <si>
    <t>caja</t>
  </si>
  <si>
    <t>Utilizar los recursos materiales y humanos para la recuperacion de areas dañadas.</t>
  </si>
  <si>
    <t>Encargado, Asesor Técnico, guardarrecursos</t>
  </si>
  <si>
    <t>compra de plantas forestales</t>
  </si>
  <si>
    <t>Nylon carpeta</t>
  </si>
  <si>
    <t>yarda</t>
  </si>
  <si>
    <t>Gestionar y realizar los servicios y reparaciones necesarias a los vehículos, para el buen funcionamiento de los mismos.</t>
  </si>
  <si>
    <t>Gestionar y realizar las compras necesarias para adquirir llantas de vehiculos asignados al MNSCH</t>
  </si>
  <si>
    <t xml:space="preserve">carroceria pick up </t>
  </si>
  <si>
    <t>Desarrollar eventos y acciones de información y capacitación a productores, lideres y lideresas en temas de gestión ambiental,  preparación de alimentos, artesanías.</t>
  </si>
  <si>
    <t>Literas metalicas con colchon</t>
  </si>
  <si>
    <t>Proyecto de mejoramiento de las condiciones de vida de la comunidad Santa María Semuc Champey, como lo establece el Decreto 25-2005. Con saldo hasta el 31 de Diciembre de 2016.</t>
  </si>
  <si>
    <t>Proyecto de mejoramiento de las condiciones de vida de la comunidad Chisubin, como lo establece el Decreto 25-2005. Con saldo hasta el 31 de Diciembre de 2016.</t>
  </si>
  <si>
    <t>Proyecto de mejoramiento de las condiciones de vida de la comunidad Semil, como lo establece el Decreto 25-2005. Con saldo hasta el 31 de Diciembre de 2016.</t>
  </si>
  <si>
    <t>Proyecto de mejoramiento de las condiciones de vida de la comunidad Chicanutz, como lo establece el Decreto 25-2005. Con saldo hasta el 31 de Diciembre de 2016.</t>
  </si>
  <si>
    <t>2.2.1</t>
  </si>
  <si>
    <t>Encargado, Asesor Tecnico, guardarrecursos y comunitarios.</t>
  </si>
  <si>
    <t>Informe Tecnico/ Fotografías, Doc. Contables.</t>
  </si>
  <si>
    <t>rollo</t>
  </si>
  <si>
    <t>Medicamentos varios primeros auxilios</t>
  </si>
  <si>
    <t>Tapas plásticas con aro para inodoro</t>
  </si>
  <si>
    <t>Servicio Mantenimiento sopladora</t>
  </si>
  <si>
    <t>Lona para pick up</t>
  </si>
  <si>
    <t>Implementar sistemas agroforestales en las comunidades aledañas al MNSCH con especies nativas.</t>
  </si>
  <si>
    <r>
      <t xml:space="preserve">4. Resultado esperado: </t>
    </r>
    <r>
      <rPr>
        <b/>
        <sz val="10"/>
        <rFont val="Arial"/>
        <family val="2"/>
      </rPr>
      <t xml:space="preserve"> Contar con un plan de gestion y manejo de visitantes para el area protegida Monumento Natural Semuc Champey,</t>
    </r>
  </si>
  <si>
    <t>Realizar una consultoria para la elaboracion del plan de manejo de atencion a visitantes en base a la guia para elaboracion de planes de manejo de visitantes.</t>
  </si>
  <si>
    <t>Elaboracion de un plan de manejo de visitantes</t>
  </si>
  <si>
    <t>documento</t>
  </si>
  <si>
    <t>1.2.2</t>
  </si>
  <si>
    <t>1.2.3</t>
  </si>
  <si>
    <t>Objetivo 1.3         Realizar las gestiones necesarias para proveer alimentacion al personal encargado del resguardo y administracion  del MNSCH.</t>
  </si>
  <si>
    <t>1.3.1</t>
  </si>
  <si>
    <t>Objetivo 2.1 Brindar la atencion al turista, por medio de personal guardarecursos y tecnico en temas de atención al turista, primeros auxilios y educación ambiental. Al mismo tiempo que se le da mantentenimiento al Monumento.</t>
  </si>
  <si>
    <t>Elaboracion de un plan de manejo de gestion de visitantes.</t>
  </si>
  <si>
    <t>sanitarios porcelana c/accesorios</t>
  </si>
  <si>
    <t>Equipo primeros auxilios</t>
  </si>
  <si>
    <t xml:space="preserve">Pintura rotulos </t>
  </si>
  <si>
    <t xml:space="preserve">Pinceles </t>
  </si>
  <si>
    <t>manta vinilica</t>
  </si>
  <si>
    <t>solvente pintura rotulos</t>
  </si>
  <si>
    <t>Objetivo 4.1              Promover la conservación y restauración de los recursos naturales.</t>
  </si>
  <si>
    <t>4.1.2</t>
  </si>
  <si>
    <t>Objetivo 4.2              Promover el manejo forestal, agroforestal y agricultura sostenible en el MNSCH</t>
  </si>
  <si>
    <t>4.2.1</t>
  </si>
  <si>
    <t>Gestionar y realizar los servicios necesarios a generadores electricos, para el buen funcionamiento de los mismos.</t>
  </si>
  <si>
    <t>Realizar las gestiones para el buen mantenimiento y funcionamiento de vehiculos al servicio del MNSCH.</t>
  </si>
  <si>
    <t>Realizar las actividades para mantenimiento a maquinaria del MNSCH.</t>
  </si>
  <si>
    <t>compra de plantas de nativas</t>
  </si>
  <si>
    <t>Encargado, Asesor Tecnico  / MAGA / COCODE</t>
  </si>
  <si>
    <t>Articulos de cocina</t>
  </si>
  <si>
    <t>Objetivo 2.2 Obtener el plan  de manejo de gestion de visitantes que oriente a los administradores y de mas personas involucradas directa e indirectamente con la actividad de atencion al visitante.</t>
  </si>
  <si>
    <t>CANTIDAD/UNIDADES</t>
  </si>
  <si>
    <t>Radio Comunicación</t>
  </si>
  <si>
    <t>Discos para sierra eléctrica</t>
  </si>
  <si>
    <t>Objetivo 4.3              Implemetar planes para el adecuado manejo de los desechos solidos.</t>
  </si>
  <si>
    <t>Objetivo 5.1             Formar capital humano apto para las actividades propias del parque y del manejo sostenible de los recursos naturales del MNSCH</t>
  </si>
  <si>
    <t>5.1.1</t>
  </si>
  <si>
    <t>Objetivo 5.2               Mejorar la calidad de vida de las cuatro comunidades Santa María Semuc Champey, Chicanutz, Semil y Chisubin mediante proyectos amigables con el ambiente, según lo estipulado en el Decreto 25-2005 en su inciso b del artículo 12.</t>
  </si>
  <si>
    <t>5.1.2</t>
  </si>
  <si>
    <t>5.2.1</t>
  </si>
  <si>
    <r>
      <t xml:space="preserve">Objetivo 3:  </t>
    </r>
    <r>
      <rPr>
        <sz val="10"/>
        <rFont val="Arial"/>
        <family val="2"/>
      </rPr>
      <t xml:space="preserve">Contar con la infraestructura y el equipo necesario, el capital humano en calidad y cantidad necesaria, evaluando el cumplimiento de objetivos y el desempeño de la administración </t>
    </r>
  </si>
  <si>
    <r>
      <t xml:space="preserve">Resultado  </t>
    </r>
    <r>
      <rPr>
        <sz val="10"/>
        <rFont val="Arial"/>
        <family val="2"/>
      </rPr>
      <t xml:space="preserve">Contar con la infraestructura y el equipo necesrio, el capital humano en calidad y cantidad necesaria, para dar cumplimiento a las diferentes actividades de conservación planificadas  </t>
    </r>
  </si>
  <si>
    <r>
      <t xml:space="preserve">Objetivo 4: </t>
    </r>
    <r>
      <rPr>
        <sz val="10"/>
        <rFont val="Arial"/>
        <family val="2"/>
      </rPr>
      <t>Promover la conservación y restauración de los recursos naturales.</t>
    </r>
  </si>
  <si>
    <r>
      <rPr>
        <b/>
        <sz val="10"/>
        <rFont val="Arial"/>
        <family val="2"/>
      </rPr>
      <t xml:space="preserve">Objetivo 5: </t>
    </r>
    <r>
      <rPr>
        <sz val="10"/>
        <rFont val="Arial"/>
        <family val="2"/>
      </rPr>
      <t xml:space="preserve"> Formar capital humano apto para las actividades propias del parque y del manejo sostenible de los recursos naturales del MNSCH        </t>
    </r>
  </si>
  <si>
    <r>
      <rPr>
        <b/>
        <sz val="10"/>
        <color theme="1"/>
        <rFont val="Arial"/>
        <family val="2"/>
      </rPr>
      <t>Resultado:</t>
    </r>
    <r>
      <rPr>
        <sz val="10"/>
        <color theme="1"/>
        <rFont val="Arial"/>
        <family val="2"/>
      </rPr>
      <t xml:space="preserve">  Fortalecer la gestión local y regional para identificar, formular y ejecutar programas y proyectos,  que propicien la conservación y desarrollo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</si>
</sst>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Q&quot;* #,##0.00_-;\-&quot;Q&quot;* #,##0.00_-;_-&quot;Q&quot;* &quot;-&quot;??_-;_-@_-"/>
    <numFmt numFmtId="165" formatCode="_([$€-2]* #,##0.00_);_([$€-2]* \(#,##0.00\);_([$€-2]* &quot;-&quot;??_)"/>
    <numFmt numFmtId="166" formatCode="_-[$Q-100A]* #,##0.00_-;\-[$Q-100A]* #,##0.00_-;_-[$Q-100A]* &quot;-&quot;??_-;_-@_-"/>
    <numFmt numFmtId="167" formatCode="#,##0_ ;\-#,##0\ 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166" fontId="2" fillId="2" borderId="4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6" fontId="1" fillId="2" borderId="6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66" fontId="2" fillId="2" borderId="2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" fillId="2" borderId="1" xfId="3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" fillId="2" borderId="1" xfId="3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166" fontId="8" fillId="2" borderId="34" xfId="0" applyNumberFormat="1" applyFont="1" applyFill="1" applyBorder="1" applyAlignment="1">
      <alignment horizontal="center" vertical="center"/>
    </xf>
    <xf numFmtId="166" fontId="8" fillId="2" borderId="36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0" xfId="0" applyFont="1" applyFill="1" applyBorder="1"/>
    <xf numFmtId="0" fontId="1" fillId="2" borderId="1" xfId="0" applyFont="1" applyFill="1" applyBorder="1"/>
    <xf numFmtId="166" fontId="8" fillId="2" borderId="1" xfId="0" applyNumberFormat="1" applyFont="1" applyFill="1" applyBorder="1"/>
    <xf numFmtId="0" fontId="2" fillId="2" borderId="0" xfId="0" applyFont="1" applyFill="1" applyBorder="1" applyAlignment="1">
      <alignment horizontal="center" vertical="top" wrapText="1"/>
    </xf>
    <xf numFmtId="166" fontId="2" fillId="2" borderId="0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 wrapText="1"/>
    </xf>
    <xf numFmtId="166" fontId="12" fillId="2" borderId="0" xfId="0" applyNumberFormat="1" applyFont="1" applyFill="1" applyBorder="1" applyAlignment="1">
      <alignment horizontal="left"/>
    </xf>
    <xf numFmtId="0" fontId="13" fillId="2" borderId="0" xfId="0" applyFont="1" applyFill="1" applyBorder="1"/>
    <xf numFmtId="3" fontId="13" fillId="2" borderId="0" xfId="0" applyNumberFormat="1" applyFont="1" applyFill="1" applyBorder="1"/>
    <xf numFmtId="166" fontId="13" fillId="2" borderId="0" xfId="0" applyNumberFormat="1" applyFont="1" applyFill="1" applyBorder="1"/>
    <xf numFmtId="166" fontId="2" fillId="2" borderId="46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166" fontId="2" fillId="2" borderId="59" xfId="0" applyNumberFormat="1" applyFont="1" applyFill="1" applyBorder="1" applyAlignment="1">
      <alignment horizontal="center" vertical="center"/>
    </xf>
    <xf numFmtId="0" fontId="13" fillId="2" borderId="13" xfId="0" applyFont="1" applyFill="1" applyBorder="1"/>
    <xf numFmtId="0" fontId="13" fillId="2" borderId="14" xfId="0" applyFont="1" applyFill="1" applyBorder="1" applyAlignment="1">
      <alignment horizontal="center"/>
    </xf>
    <xf numFmtId="166" fontId="13" fillId="2" borderId="14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center"/>
    </xf>
    <xf numFmtId="0" fontId="13" fillId="2" borderId="14" xfId="0" applyFont="1" applyFill="1" applyBorder="1"/>
    <xf numFmtId="166" fontId="13" fillId="2" borderId="14" xfId="0" applyNumberFormat="1" applyFont="1" applyFill="1" applyBorder="1"/>
    <xf numFmtId="166" fontId="13" fillId="2" borderId="25" xfId="0" applyNumberFormat="1" applyFont="1" applyFill="1" applyBorder="1"/>
    <xf numFmtId="0" fontId="13" fillId="2" borderId="15" xfId="0" applyFont="1" applyFill="1" applyBorder="1"/>
    <xf numFmtId="0" fontId="13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/>
    <xf numFmtId="4" fontId="13" fillId="2" borderId="1" xfId="0" applyNumberFormat="1" applyFont="1" applyFill="1" applyBorder="1"/>
    <xf numFmtId="0" fontId="13" fillId="2" borderId="1" xfId="0" applyFont="1" applyFill="1" applyBorder="1"/>
    <xf numFmtId="166" fontId="13" fillId="2" borderId="6" xfId="0" applyNumberFormat="1" applyFont="1" applyFill="1" applyBorder="1"/>
    <xf numFmtId="166" fontId="13" fillId="2" borderId="23" xfId="0" applyNumberFormat="1" applyFont="1" applyFill="1" applyBorder="1"/>
    <xf numFmtId="166" fontId="13" fillId="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center"/>
    </xf>
    <xf numFmtId="0" fontId="13" fillId="2" borderId="15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6" fontId="13" fillId="2" borderId="23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right"/>
    </xf>
    <xf numFmtId="166" fontId="1" fillId="2" borderId="26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166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166" fontId="13" fillId="2" borderId="4" xfId="0" applyNumberFormat="1" applyFont="1" applyFill="1" applyBorder="1"/>
    <xf numFmtId="0" fontId="13" fillId="2" borderId="4" xfId="0" applyFont="1" applyFill="1" applyBorder="1"/>
    <xf numFmtId="166" fontId="13" fillId="2" borderId="5" xfId="0" applyNumberFormat="1" applyFont="1" applyFill="1" applyBorder="1"/>
    <xf numFmtId="4" fontId="13" fillId="2" borderId="0" xfId="0" applyNumberFormat="1" applyFont="1" applyFill="1" applyBorder="1"/>
    <xf numFmtId="0" fontId="13" fillId="2" borderId="0" xfId="0" applyFont="1" applyFill="1"/>
    <xf numFmtId="166" fontId="13" fillId="2" borderId="0" xfId="0" applyNumberFormat="1" applyFont="1" applyFill="1"/>
    <xf numFmtId="166" fontId="12" fillId="2" borderId="0" xfId="0" applyNumberFormat="1" applyFont="1" applyFill="1" applyBorder="1" applyAlignment="1">
      <alignment horizontal="left" wrapText="1"/>
    </xf>
    <xf numFmtId="166" fontId="2" fillId="2" borderId="21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center" vertical="center"/>
    </xf>
    <xf numFmtId="0" fontId="13" fillId="2" borderId="6" xfId="0" applyFont="1" applyFill="1" applyBorder="1"/>
    <xf numFmtId="166" fontId="13" fillId="2" borderId="26" xfId="0" applyNumberFormat="1" applyFont="1" applyFill="1" applyBorder="1"/>
    <xf numFmtId="0" fontId="13" fillId="2" borderId="17" xfId="0" applyFont="1" applyFill="1" applyBorder="1"/>
    <xf numFmtId="166" fontId="13" fillId="2" borderId="17" xfId="0" applyNumberFormat="1" applyFont="1" applyFill="1" applyBorder="1"/>
    <xf numFmtId="166" fontId="13" fillId="2" borderId="27" xfId="0" applyNumberFormat="1" applyFont="1" applyFill="1" applyBorder="1"/>
    <xf numFmtId="0" fontId="13" fillId="2" borderId="9" xfId="0" applyFont="1" applyFill="1" applyBorder="1" applyAlignment="1">
      <alignment horizontal="center"/>
    </xf>
    <xf numFmtId="166" fontId="13" fillId="2" borderId="9" xfId="0" applyNumberFormat="1" applyFont="1" applyFill="1" applyBorder="1"/>
    <xf numFmtId="3" fontId="13" fillId="2" borderId="9" xfId="0" applyNumberFormat="1" applyFont="1" applyFill="1" applyBorder="1"/>
    <xf numFmtId="0" fontId="13" fillId="2" borderId="9" xfId="0" applyFont="1" applyFill="1" applyBorder="1"/>
    <xf numFmtId="4" fontId="0" fillId="2" borderId="0" xfId="0" applyNumberFormat="1" applyFill="1"/>
    <xf numFmtId="0" fontId="13" fillId="2" borderId="18" xfId="0" applyFont="1" applyFill="1" applyBorder="1" applyAlignment="1">
      <alignment horizontal="center"/>
    </xf>
    <xf numFmtId="3" fontId="13" fillId="2" borderId="17" xfId="0" applyNumberFormat="1" applyFont="1" applyFill="1" applyBorder="1"/>
    <xf numFmtId="0" fontId="13" fillId="2" borderId="19" xfId="0" applyFont="1" applyFill="1" applyBorder="1" applyAlignment="1">
      <alignment horizontal="center"/>
    </xf>
    <xf numFmtId="3" fontId="13" fillId="2" borderId="14" xfId="0" applyNumberFormat="1" applyFont="1" applyFill="1" applyBorder="1"/>
    <xf numFmtId="166" fontId="14" fillId="2" borderId="14" xfId="0" applyNumberFormat="1" applyFont="1" applyFill="1" applyBorder="1"/>
    <xf numFmtId="3" fontId="13" fillId="2" borderId="4" xfId="0" applyNumberFormat="1" applyFont="1" applyFill="1" applyBorder="1"/>
    <xf numFmtId="166" fontId="2" fillId="2" borderId="9" xfId="0" applyNumberFormat="1" applyFont="1" applyFill="1" applyBorder="1"/>
    <xf numFmtId="166" fontId="14" fillId="2" borderId="24" xfId="0" applyNumberFormat="1" applyFont="1" applyFill="1" applyBorder="1"/>
    <xf numFmtId="166" fontId="13" fillId="2" borderId="6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166" fontId="12" fillId="2" borderId="1" xfId="0" applyNumberFormat="1" applyFont="1" applyFill="1" applyBorder="1" applyAlignment="1">
      <alignment horizontal="left"/>
    </xf>
    <xf numFmtId="3" fontId="13" fillId="2" borderId="1" xfId="0" applyNumberFormat="1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166" fontId="2" fillId="2" borderId="41" xfId="0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0" fillId="2" borderId="0" xfId="0" applyFill="1" applyBorder="1"/>
    <xf numFmtId="166" fontId="2" fillId="0" borderId="3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66" fontId="2" fillId="2" borderId="3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17" fillId="2" borderId="5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64" fontId="24" fillId="2" borderId="0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166" fontId="21" fillId="2" borderId="11" xfId="0" applyNumberFormat="1" applyFont="1" applyFill="1" applyBorder="1" applyAlignment="1">
      <alignment horizontal="center" vertical="center"/>
    </xf>
    <xf numFmtId="166" fontId="21" fillId="2" borderId="32" xfId="0" applyNumberFormat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49" fontId="21" fillId="2" borderId="30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/>
    </xf>
    <xf numFmtId="166" fontId="21" fillId="2" borderId="6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4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vertical="center" wrapText="1"/>
    </xf>
    <xf numFmtId="49" fontId="2" fillId="0" borderId="17" xfId="0" applyNumberFormat="1" applyFont="1" applyFill="1" applyBorder="1" applyAlignment="1">
      <alignment vertical="center" wrapText="1"/>
    </xf>
    <xf numFmtId="49" fontId="2" fillId="0" borderId="18" xfId="0" applyNumberFormat="1" applyFont="1" applyFill="1" applyBorder="1" applyAlignment="1">
      <alignment vertical="center" wrapText="1"/>
    </xf>
    <xf numFmtId="0" fontId="13" fillId="2" borderId="61" xfId="0" applyFont="1" applyFill="1" applyBorder="1"/>
    <xf numFmtId="0" fontId="13" fillId="2" borderId="62" xfId="0" applyFont="1" applyFill="1" applyBorder="1" applyAlignment="1">
      <alignment horizontal="center"/>
    </xf>
    <xf numFmtId="166" fontId="13" fillId="2" borderId="62" xfId="0" applyNumberFormat="1" applyFont="1" applyFill="1" applyBorder="1" applyAlignment="1">
      <alignment horizontal="right"/>
    </xf>
    <xf numFmtId="3" fontId="13" fillId="2" borderId="62" xfId="0" applyNumberFormat="1" applyFont="1" applyFill="1" applyBorder="1" applyAlignment="1">
      <alignment horizontal="center"/>
    </xf>
    <xf numFmtId="0" fontId="13" fillId="2" borderId="62" xfId="0" applyFont="1" applyFill="1" applyBorder="1"/>
    <xf numFmtId="166" fontId="13" fillId="2" borderId="62" xfId="0" applyNumberFormat="1" applyFont="1" applyFill="1" applyBorder="1"/>
    <xf numFmtId="166" fontId="13" fillId="2" borderId="63" xfId="0" applyNumberFormat="1" applyFont="1" applyFill="1" applyBorder="1"/>
    <xf numFmtId="4" fontId="13" fillId="2" borderId="14" xfId="0" applyNumberFormat="1" applyFont="1" applyFill="1" applyBorder="1"/>
    <xf numFmtId="4" fontId="13" fillId="2" borderId="62" xfId="0" applyNumberFormat="1" applyFont="1" applyFill="1" applyBorder="1"/>
    <xf numFmtId="0" fontId="2" fillId="2" borderId="35" xfId="0" applyFont="1" applyFill="1" applyBorder="1"/>
    <xf numFmtId="0" fontId="2" fillId="2" borderId="33" xfId="0" applyFont="1" applyFill="1" applyBorder="1"/>
    <xf numFmtId="166" fontId="2" fillId="2" borderId="35" xfId="0" applyNumberFormat="1" applyFont="1" applyFill="1" applyBorder="1"/>
    <xf numFmtId="0" fontId="13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/>
    </xf>
    <xf numFmtId="166" fontId="13" fillId="2" borderId="14" xfId="0" applyNumberFormat="1" applyFont="1" applyFill="1" applyBorder="1" applyAlignment="1">
      <alignment horizontal="right" vertical="center"/>
    </xf>
    <xf numFmtId="4" fontId="13" fillId="2" borderId="14" xfId="0" applyNumberFormat="1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vertical="center"/>
    </xf>
    <xf numFmtId="166" fontId="1" fillId="2" borderId="14" xfId="0" applyNumberFormat="1" applyFont="1" applyFill="1" applyBorder="1" applyAlignment="1">
      <alignment horizontal="center" vertical="center"/>
    </xf>
    <xf numFmtId="166" fontId="1" fillId="2" borderId="25" xfId="0" applyNumberFormat="1" applyFont="1" applyFill="1" applyBorder="1" applyAlignment="1">
      <alignment horizontal="center" vertical="center"/>
    </xf>
    <xf numFmtId="166" fontId="1" fillId="2" borderId="23" xfId="0" applyNumberFormat="1" applyFont="1" applyFill="1" applyBorder="1" applyAlignment="1">
      <alignment horizontal="center" vertical="center"/>
    </xf>
    <xf numFmtId="4" fontId="13" fillId="2" borderId="62" xfId="0" applyNumberFormat="1" applyFont="1" applyFill="1" applyBorder="1" applyAlignment="1">
      <alignment horizontal="right"/>
    </xf>
    <xf numFmtId="166" fontId="1" fillId="2" borderId="62" xfId="0" applyNumberFormat="1" applyFont="1" applyFill="1" applyBorder="1" applyAlignment="1">
      <alignment horizontal="center" vertical="center"/>
    </xf>
    <xf numFmtId="166" fontId="1" fillId="2" borderId="63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/>
    </xf>
    <xf numFmtId="166" fontId="13" fillId="2" borderId="11" xfId="0" applyNumberFormat="1" applyFont="1" applyFill="1" applyBorder="1"/>
    <xf numFmtId="3" fontId="13" fillId="2" borderId="11" xfId="0" applyNumberFormat="1" applyFont="1" applyFill="1" applyBorder="1"/>
    <xf numFmtId="0" fontId="13" fillId="2" borderId="11" xfId="0" applyFont="1" applyFill="1" applyBorder="1"/>
    <xf numFmtId="166" fontId="2" fillId="2" borderId="32" xfId="0" applyNumberFormat="1" applyFont="1" applyFill="1" applyBorder="1"/>
    <xf numFmtId="0" fontId="13" fillId="2" borderId="65" xfId="0" applyFont="1" applyFill="1" applyBorder="1"/>
    <xf numFmtId="166" fontId="13" fillId="2" borderId="11" xfId="0" applyNumberFormat="1" applyFont="1" applyFill="1" applyBorder="1" applyAlignment="1">
      <alignment horizontal="right"/>
    </xf>
    <xf numFmtId="3" fontId="13" fillId="2" borderId="11" xfId="0" applyNumberFormat="1" applyFont="1" applyFill="1" applyBorder="1" applyAlignment="1">
      <alignment horizontal="center"/>
    </xf>
    <xf numFmtId="166" fontId="13" fillId="2" borderId="32" xfId="0" applyNumberFormat="1" applyFont="1" applyFill="1" applyBorder="1"/>
    <xf numFmtId="166" fontId="16" fillId="2" borderId="21" xfId="0" applyNumberFormat="1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166" fontId="2" fillId="2" borderId="2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66" fontId="2" fillId="2" borderId="40" xfId="0" applyNumberFormat="1" applyFont="1" applyFill="1" applyBorder="1" applyAlignment="1">
      <alignment horizontal="center" vertical="center" wrapText="1"/>
    </xf>
    <xf numFmtId="166" fontId="2" fillId="2" borderId="28" xfId="0" applyNumberFormat="1" applyFont="1" applyFill="1" applyBorder="1" applyAlignment="1">
      <alignment horizontal="center" vertical="center" wrapText="1"/>
    </xf>
    <xf numFmtId="166" fontId="2" fillId="2" borderId="4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1" fillId="2" borderId="8" xfId="0" applyNumberFormat="1" applyFont="1" applyFill="1" applyBorder="1" applyAlignment="1">
      <alignment vertical="center" wrapText="1"/>
    </xf>
    <xf numFmtId="49" fontId="21" fillId="2" borderId="9" xfId="0" applyNumberFormat="1" applyFont="1" applyFill="1" applyBorder="1" applyAlignment="1">
      <alignment vertical="center" wrapText="1"/>
    </xf>
    <xf numFmtId="49" fontId="21" fillId="2" borderId="24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24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6" fontId="2" fillId="2" borderId="42" xfId="0" applyNumberFormat="1" applyFont="1" applyFill="1" applyBorder="1" applyAlignment="1">
      <alignment horizontal="center" vertical="center" wrapText="1"/>
    </xf>
    <xf numFmtId="166" fontId="2" fillId="2" borderId="33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62" xfId="0" applyNumberFormat="1" applyFont="1" applyFill="1" applyBorder="1" applyAlignment="1">
      <alignment horizontal="center" vertical="center"/>
    </xf>
    <xf numFmtId="167" fontId="13" fillId="2" borderId="14" xfId="0" applyNumberFormat="1" applyFont="1" applyFill="1" applyBorder="1"/>
    <xf numFmtId="167" fontId="13" fillId="2" borderId="1" xfId="0" applyNumberFormat="1" applyFont="1" applyFill="1" applyBorder="1" applyAlignment="1">
      <alignment horizontal="right"/>
    </xf>
    <xf numFmtId="167" fontId="13" fillId="2" borderId="1" xfId="0" applyNumberFormat="1" applyFont="1" applyFill="1" applyBorder="1"/>
    <xf numFmtId="167" fontId="13" fillId="2" borderId="1" xfId="0" applyNumberFormat="1" applyFont="1" applyFill="1" applyBorder="1" applyAlignment="1">
      <alignment vertical="center"/>
    </xf>
    <xf numFmtId="167" fontId="13" fillId="2" borderId="14" xfId="0" applyNumberFormat="1" applyFon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/>
    </xf>
    <xf numFmtId="167" fontId="13" fillId="2" borderId="62" xfId="0" applyNumberFormat="1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 vertical="center"/>
    </xf>
    <xf numFmtId="166" fontId="14" fillId="2" borderId="35" xfId="0" applyNumberFormat="1" applyFont="1" applyFill="1" applyBorder="1"/>
    <xf numFmtId="166" fontId="2" fillId="2" borderId="43" xfId="0" applyNumberFormat="1" applyFont="1" applyFill="1" applyBorder="1" applyAlignment="1">
      <alignment horizontal="center" vertical="center"/>
    </xf>
    <xf numFmtId="167" fontId="13" fillId="2" borderId="62" xfId="0" applyNumberFormat="1" applyFont="1" applyFill="1" applyBorder="1" applyAlignment="1">
      <alignment horizontal="right"/>
    </xf>
    <xf numFmtId="166" fontId="13" fillId="2" borderId="62" xfId="0" applyNumberFormat="1" applyFont="1" applyFill="1" applyBorder="1" applyAlignment="1">
      <alignment horizontal="right" vertical="center"/>
    </xf>
    <xf numFmtId="167" fontId="13" fillId="2" borderId="1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49" fontId="21" fillId="2" borderId="35" xfId="0" applyNumberFormat="1" applyFont="1" applyFill="1" applyBorder="1" applyAlignment="1">
      <alignment horizontal="center" vertical="center" wrapText="1"/>
    </xf>
    <xf numFmtId="49" fontId="21" fillId="2" borderId="36" xfId="0" applyNumberFormat="1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49" fontId="21" fillId="2" borderId="41" xfId="0" applyNumberFormat="1" applyFont="1" applyFill="1" applyBorder="1" applyAlignment="1">
      <alignment horizontal="center" vertical="center" wrapText="1"/>
    </xf>
    <xf numFmtId="49" fontId="21" fillId="2" borderId="28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3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49" fontId="2" fillId="2" borderId="45" xfId="0" applyNumberFormat="1" applyFont="1" applyFill="1" applyBorder="1" applyAlignment="1">
      <alignment horizontal="center" vertical="center" wrapText="1"/>
    </xf>
    <xf numFmtId="49" fontId="2" fillId="2" borderId="47" xfId="0" applyNumberFormat="1" applyFont="1" applyFill="1" applyBorder="1" applyAlignment="1">
      <alignment horizontal="center" vertical="center" wrapText="1"/>
    </xf>
    <xf numFmtId="49" fontId="2" fillId="2" borderId="6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166" fontId="2" fillId="2" borderId="34" xfId="0" applyNumberFormat="1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21" fillId="0" borderId="44" xfId="0" applyNumberFormat="1" applyFont="1" applyFill="1" applyBorder="1" applyAlignment="1">
      <alignment horizontal="center" vertical="center" wrapText="1"/>
    </xf>
    <xf numFmtId="49" fontId="21" fillId="0" borderId="58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left"/>
    </xf>
    <xf numFmtId="0" fontId="2" fillId="2" borderId="49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 wrapText="1"/>
    </xf>
    <xf numFmtId="3" fontId="2" fillId="2" borderId="46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66" fontId="2" fillId="2" borderId="43" xfId="0" applyNumberFormat="1" applyFont="1" applyFill="1" applyBorder="1" applyAlignment="1">
      <alignment horizontal="center" vertical="center" wrapText="1"/>
    </xf>
    <xf numFmtId="166" fontId="2" fillId="2" borderId="4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7" fillId="2" borderId="18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57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3" fillId="2" borderId="52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/>
    </xf>
    <xf numFmtId="0" fontId="15" fillId="2" borderId="41" xfId="0" applyFont="1" applyFill="1" applyBorder="1" applyAlignment="1">
      <alignment horizontal="left"/>
    </xf>
    <xf numFmtId="0" fontId="15" fillId="2" borderId="28" xfId="0" applyFont="1" applyFill="1" applyBorder="1" applyAlignment="1">
      <alignment horizontal="left"/>
    </xf>
    <xf numFmtId="166" fontId="2" fillId="2" borderId="35" xfId="0" applyNumberFormat="1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wrapText="1"/>
    </xf>
    <xf numFmtId="3" fontId="2" fillId="2" borderId="41" xfId="0" applyNumberFormat="1" applyFont="1" applyFill="1" applyBorder="1" applyAlignment="1">
      <alignment horizontal="center" vertical="center"/>
    </xf>
    <xf numFmtId="3" fontId="2" fillId="2" borderId="6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34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0" fontId="2" fillId="2" borderId="3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center" vertical="top"/>
    </xf>
    <xf numFmtId="0" fontId="1" fillId="2" borderId="1" xfId="3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2" borderId="49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49" fontId="2" fillId="2" borderId="46" xfId="0" applyNumberFormat="1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top" wrapText="1"/>
    </xf>
    <xf numFmtId="49" fontId="2" fillId="2" borderId="47" xfId="0" applyNumberFormat="1" applyFont="1" applyFill="1" applyBorder="1" applyAlignment="1">
      <alignment horizontal="center" vertical="top" wrapText="1"/>
    </xf>
    <xf numFmtId="49" fontId="2" fillId="2" borderId="50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/>
    </xf>
    <xf numFmtId="0" fontId="2" fillId="2" borderId="47" xfId="0" applyFont="1" applyFill="1" applyBorder="1" applyAlignment="1">
      <alignment horizontal="center" vertical="top"/>
    </xf>
    <xf numFmtId="0" fontId="2" fillId="2" borderId="4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3" borderId="33" xfId="0" applyNumberFormat="1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49" fontId="21" fillId="3" borderId="35" xfId="0" applyNumberFormat="1" applyFont="1" applyFill="1" applyBorder="1" applyAlignment="1">
      <alignment horizontal="center" vertical="center" wrapText="1"/>
    </xf>
    <xf numFmtId="49" fontId="21" fillId="3" borderId="36" xfId="0" applyNumberFormat="1" applyFont="1" applyFill="1" applyBorder="1" applyAlignment="1">
      <alignment horizontal="center" vertical="center" wrapText="1"/>
    </xf>
    <xf numFmtId="49" fontId="2" fillId="3" borderId="44" xfId="0" applyNumberFormat="1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center" vertical="center" wrapText="1"/>
    </xf>
  </cellXfs>
  <cellStyles count="6">
    <cellStyle name="Euro" xfId="1"/>
    <cellStyle name="Normal" xfId="0" builtinId="0"/>
    <cellStyle name="Normal 2" xfId="2"/>
    <cellStyle name="Normal 3" xfId="3"/>
    <cellStyle name="Normal 5" xfId="4"/>
    <cellStyle name="Normal 6" xf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W73"/>
  <sheetViews>
    <sheetView topLeftCell="A61" zoomScale="70" zoomScaleNormal="70" workbookViewId="0">
      <selection activeCell="Q136" sqref="Q136"/>
    </sheetView>
  </sheetViews>
  <sheetFormatPr baseColWidth="10" defaultRowHeight="12.75" x14ac:dyDescent="0.2"/>
  <cols>
    <col min="1" max="1" width="5" style="4" customWidth="1"/>
    <col min="2" max="2" width="24.28515625" style="4" customWidth="1"/>
    <col min="3" max="3" width="11.42578125" style="4"/>
    <col min="4" max="4" width="31" style="4" customWidth="1"/>
    <col min="5" max="5" width="2.42578125" style="4" customWidth="1"/>
    <col min="6" max="7" width="2.28515625" style="4" bestFit="1" customWidth="1"/>
    <col min="8" max="8" width="2.42578125" style="4" bestFit="1" customWidth="1"/>
    <col min="9" max="14" width="2.42578125" style="4" customWidth="1"/>
    <col min="15" max="16" width="2.28515625" style="4" bestFit="1" customWidth="1"/>
    <col min="17" max="17" width="25" style="4" customWidth="1"/>
    <col min="18" max="18" width="19.42578125" style="4" customWidth="1"/>
    <col min="19" max="19" width="8.85546875" style="4" customWidth="1"/>
    <col min="20" max="20" width="16" style="5" bestFit="1" customWidth="1"/>
    <col min="21" max="21" width="15.85546875" style="5" bestFit="1" customWidth="1"/>
    <col min="22" max="22" width="11.42578125" style="4"/>
    <col min="23" max="23" width="14.85546875" style="4" customWidth="1"/>
    <col min="24" max="16384" width="11.42578125" style="4"/>
  </cols>
  <sheetData>
    <row r="1" spans="1:23" s="2" customFormat="1" ht="15.75" x14ac:dyDescent="0.2">
      <c r="A1" s="356" t="s">
        <v>34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8"/>
    </row>
    <row r="2" spans="1:23" s="2" customFormat="1" ht="15.75" x14ac:dyDescent="0.2">
      <c r="A2" s="350" t="s">
        <v>177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2"/>
    </row>
    <row r="3" spans="1:23" s="2" customFormat="1" ht="15.75" customHeight="1" thickBot="1" x14ac:dyDescent="0.25">
      <c r="A3" s="353" t="s">
        <v>38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5"/>
    </row>
    <row r="4" spans="1:23" s="2" customFormat="1" ht="12.75" customHeigh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4"/>
      <c r="U4" s="3"/>
    </row>
    <row r="5" spans="1:23" x14ac:dyDescent="0.2">
      <c r="A5" s="325" t="s">
        <v>134</v>
      </c>
      <c r="B5" s="325"/>
      <c r="C5" s="325"/>
      <c r="D5" s="325"/>
    </row>
    <row r="6" spans="1:23" x14ac:dyDescent="0.2">
      <c r="A6" s="325" t="s">
        <v>169</v>
      </c>
      <c r="B6" s="325"/>
      <c r="C6" s="325"/>
      <c r="D6" s="325"/>
    </row>
    <row r="7" spans="1:23" x14ac:dyDescent="0.2">
      <c r="A7" s="325" t="s">
        <v>135</v>
      </c>
      <c r="B7" s="325"/>
      <c r="C7" s="325"/>
      <c r="D7" s="325"/>
    </row>
    <row r="8" spans="1:23" x14ac:dyDescent="0.2">
      <c r="A8" s="205" t="s">
        <v>39</v>
      </c>
      <c r="B8" s="205"/>
      <c r="C8" s="205"/>
      <c r="D8" s="205"/>
    </row>
    <row r="9" spans="1:23" ht="13.5" thickBot="1" x14ac:dyDescent="0.25"/>
    <row r="10" spans="1:23" s="7" customFormat="1" ht="13.5" thickBot="1" x14ac:dyDescent="0.25">
      <c r="A10" s="359" t="s">
        <v>20</v>
      </c>
      <c r="B10" s="482" t="s">
        <v>48</v>
      </c>
      <c r="C10" s="342" t="s">
        <v>21</v>
      </c>
      <c r="D10" s="342" t="s">
        <v>4</v>
      </c>
      <c r="E10" s="361" t="s">
        <v>114</v>
      </c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42" t="s">
        <v>14</v>
      </c>
      <c r="R10" s="342" t="s">
        <v>15</v>
      </c>
      <c r="S10" s="344" t="s">
        <v>16</v>
      </c>
      <c r="T10" s="345"/>
      <c r="U10" s="346"/>
      <c r="V10" s="6"/>
      <c r="W10" s="6"/>
    </row>
    <row r="11" spans="1:23" s="8" customFormat="1" ht="42" customHeight="1" thickBot="1" x14ac:dyDescent="0.25">
      <c r="A11" s="360"/>
      <c r="B11" s="483"/>
      <c r="C11" s="343"/>
      <c r="D11" s="343"/>
      <c r="E11" s="292" t="s">
        <v>5</v>
      </c>
      <c r="F11" s="293" t="s">
        <v>6</v>
      </c>
      <c r="G11" s="293" t="s">
        <v>7</v>
      </c>
      <c r="H11" s="293" t="s">
        <v>8</v>
      </c>
      <c r="I11" s="293" t="s">
        <v>7</v>
      </c>
      <c r="J11" s="293" t="s">
        <v>9</v>
      </c>
      <c r="K11" s="293" t="s">
        <v>9</v>
      </c>
      <c r="L11" s="293" t="s">
        <v>8</v>
      </c>
      <c r="M11" s="293" t="s">
        <v>10</v>
      </c>
      <c r="N11" s="293" t="s">
        <v>11</v>
      </c>
      <c r="O11" s="293" t="s">
        <v>12</v>
      </c>
      <c r="P11" s="294" t="s">
        <v>13</v>
      </c>
      <c r="Q11" s="343"/>
      <c r="R11" s="343"/>
      <c r="S11" s="207" t="s">
        <v>36</v>
      </c>
      <c r="T11" s="153" t="s">
        <v>23</v>
      </c>
      <c r="U11" s="153" t="s">
        <v>18</v>
      </c>
    </row>
    <row r="12" spans="1:23" s="8" customFormat="1" ht="82.5" customHeight="1" x14ac:dyDescent="0.2">
      <c r="A12" s="208">
        <v>1.1000000000000001</v>
      </c>
      <c r="B12" s="209" t="s">
        <v>43</v>
      </c>
      <c r="C12" s="2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97"/>
      <c r="R12" s="9"/>
      <c r="S12" s="347" t="s">
        <v>36</v>
      </c>
      <c r="T12" s="10"/>
      <c r="U12" s="10"/>
    </row>
    <row r="13" spans="1:23" s="8" customFormat="1" ht="38.25" x14ac:dyDescent="0.2">
      <c r="A13" s="194" t="s">
        <v>24</v>
      </c>
      <c r="B13" s="194" t="s">
        <v>37</v>
      </c>
      <c r="C13" s="194" t="s">
        <v>36</v>
      </c>
      <c r="D13" s="194" t="s">
        <v>215</v>
      </c>
      <c r="E13" s="194"/>
      <c r="F13" s="194" t="s">
        <v>19</v>
      </c>
      <c r="G13" s="194" t="s">
        <v>19</v>
      </c>
      <c r="H13" s="194" t="s">
        <v>19</v>
      </c>
      <c r="I13" s="194" t="s">
        <v>19</v>
      </c>
      <c r="J13" s="194" t="s">
        <v>19</v>
      </c>
      <c r="K13" s="194" t="s">
        <v>19</v>
      </c>
      <c r="L13" s="194" t="s">
        <v>19</v>
      </c>
      <c r="M13" s="194" t="s">
        <v>19</v>
      </c>
      <c r="N13" s="194" t="s">
        <v>19</v>
      </c>
      <c r="O13" s="194" t="s">
        <v>19</v>
      </c>
      <c r="P13" s="194"/>
      <c r="Q13" s="194" t="s">
        <v>207</v>
      </c>
      <c r="R13" s="193" t="s">
        <v>206</v>
      </c>
      <c r="S13" s="347"/>
      <c r="T13" s="11">
        <v>3000</v>
      </c>
      <c r="U13" s="12">
        <f t="shared" ref="U13:U18" si="0">T13</f>
        <v>3000</v>
      </c>
    </row>
    <row r="14" spans="1:23" s="8" customFormat="1" ht="51" x14ac:dyDescent="0.2">
      <c r="A14" s="349" t="s">
        <v>25</v>
      </c>
      <c r="B14" s="349" t="s">
        <v>178</v>
      </c>
      <c r="C14" s="194" t="s">
        <v>36</v>
      </c>
      <c r="D14" s="194" t="s">
        <v>208</v>
      </c>
      <c r="E14" s="194" t="s">
        <v>19</v>
      </c>
      <c r="F14" s="194" t="s">
        <v>19</v>
      </c>
      <c r="G14" s="194" t="s">
        <v>19</v>
      </c>
      <c r="H14" s="194" t="s">
        <v>19</v>
      </c>
      <c r="I14" s="194" t="s">
        <v>19</v>
      </c>
      <c r="J14" s="194" t="s">
        <v>19</v>
      </c>
      <c r="K14" s="194" t="s">
        <v>19</v>
      </c>
      <c r="L14" s="194" t="s">
        <v>19</v>
      </c>
      <c r="M14" s="194" t="s">
        <v>19</v>
      </c>
      <c r="N14" s="194" t="s">
        <v>19</v>
      </c>
      <c r="O14" s="194" t="s">
        <v>19</v>
      </c>
      <c r="P14" s="194" t="s">
        <v>19</v>
      </c>
      <c r="Q14" s="194" t="s">
        <v>211</v>
      </c>
      <c r="R14" s="193" t="s">
        <v>212</v>
      </c>
      <c r="S14" s="347"/>
      <c r="T14" s="11">
        <v>4500</v>
      </c>
      <c r="U14" s="12">
        <f t="shared" si="0"/>
        <v>4500</v>
      </c>
    </row>
    <row r="15" spans="1:23" s="8" customFormat="1" ht="39" customHeight="1" x14ac:dyDescent="0.2">
      <c r="A15" s="347"/>
      <c r="B15" s="347"/>
      <c r="C15" s="194" t="s">
        <v>36</v>
      </c>
      <c r="D15" s="194" t="s">
        <v>209</v>
      </c>
      <c r="E15" s="194" t="s">
        <v>19</v>
      </c>
      <c r="F15" s="194" t="s">
        <v>19</v>
      </c>
      <c r="G15" s="194" t="s">
        <v>19</v>
      </c>
      <c r="H15" s="194" t="s">
        <v>19</v>
      </c>
      <c r="I15" s="194" t="s">
        <v>19</v>
      </c>
      <c r="J15" s="194" t="s">
        <v>19</v>
      </c>
      <c r="K15" s="194" t="s">
        <v>19</v>
      </c>
      <c r="L15" s="194" t="s">
        <v>19</v>
      </c>
      <c r="M15" s="194" t="s">
        <v>19</v>
      </c>
      <c r="N15" s="194" t="s">
        <v>19</v>
      </c>
      <c r="O15" s="194" t="s">
        <v>19</v>
      </c>
      <c r="P15" s="194" t="s">
        <v>19</v>
      </c>
      <c r="Q15" s="194" t="s">
        <v>210</v>
      </c>
      <c r="R15" s="193"/>
      <c r="S15" s="347"/>
      <c r="T15" s="11"/>
      <c r="U15" s="12">
        <f>T15</f>
        <v>0</v>
      </c>
    </row>
    <row r="16" spans="1:23" ht="51" x14ac:dyDescent="0.2">
      <c r="A16" s="348"/>
      <c r="B16" s="348"/>
      <c r="C16" s="194" t="s">
        <v>36</v>
      </c>
      <c r="D16" s="194" t="s">
        <v>213</v>
      </c>
      <c r="E16" s="194"/>
      <c r="F16" s="194" t="s">
        <v>19</v>
      </c>
      <c r="G16" s="194"/>
      <c r="H16" s="194"/>
      <c r="I16" s="194"/>
      <c r="J16" s="194" t="s">
        <v>19</v>
      </c>
      <c r="K16" s="194"/>
      <c r="L16" s="194"/>
      <c r="M16" s="194"/>
      <c r="N16" s="194" t="s">
        <v>19</v>
      </c>
      <c r="O16" s="194"/>
      <c r="P16" s="194"/>
      <c r="Q16" s="194" t="s">
        <v>214</v>
      </c>
      <c r="R16" s="194" t="s">
        <v>216</v>
      </c>
      <c r="S16" s="347"/>
      <c r="U16" s="12">
        <f>T16</f>
        <v>0</v>
      </c>
    </row>
    <row r="17" spans="1:21" ht="38.25" x14ac:dyDescent="0.2">
      <c r="A17" s="194" t="s">
        <v>30</v>
      </c>
      <c r="B17" s="211" t="s">
        <v>219</v>
      </c>
      <c r="C17" s="194" t="s">
        <v>36</v>
      </c>
      <c r="D17" s="194" t="s">
        <v>179</v>
      </c>
      <c r="E17" s="194"/>
      <c r="F17" s="194" t="s">
        <v>19</v>
      </c>
      <c r="G17" s="194"/>
      <c r="H17" s="194"/>
      <c r="I17" s="194"/>
      <c r="J17" s="194"/>
      <c r="K17" s="194"/>
      <c r="L17" s="194"/>
      <c r="M17" s="194" t="s">
        <v>19</v>
      </c>
      <c r="N17" s="194"/>
      <c r="O17" s="194"/>
      <c r="P17" s="194"/>
      <c r="Q17" s="194" t="s">
        <v>217</v>
      </c>
      <c r="R17" s="194" t="s">
        <v>218</v>
      </c>
      <c r="S17" s="347"/>
      <c r="T17" s="11">
        <v>1000</v>
      </c>
      <c r="U17" s="12">
        <f t="shared" si="0"/>
        <v>1000</v>
      </c>
    </row>
    <row r="18" spans="1:21" ht="63.75" x14ac:dyDescent="0.2">
      <c r="A18" s="13" t="s">
        <v>69</v>
      </c>
      <c r="B18" s="197" t="s">
        <v>220</v>
      </c>
      <c r="C18" s="194" t="s">
        <v>36</v>
      </c>
      <c r="D18" s="194" t="s">
        <v>46</v>
      </c>
      <c r="E18" s="194" t="s">
        <v>19</v>
      </c>
      <c r="F18" s="194" t="s">
        <v>19</v>
      </c>
      <c r="G18" s="194" t="s">
        <v>19</v>
      </c>
      <c r="H18" s="194" t="s">
        <v>19</v>
      </c>
      <c r="I18" s="194" t="s">
        <v>19</v>
      </c>
      <c r="J18" s="194" t="s">
        <v>19</v>
      </c>
      <c r="K18" s="194" t="s">
        <v>19</v>
      </c>
      <c r="L18" s="194" t="s">
        <v>19</v>
      </c>
      <c r="M18" s="194" t="s">
        <v>19</v>
      </c>
      <c r="N18" s="194" t="s">
        <v>19</v>
      </c>
      <c r="O18" s="194" t="s">
        <v>19</v>
      </c>
      <c r="P18" s="194" t="s">
        <v>19</v>
      </c>
      <c r="Q18" s="194" t="s">
        <v>221</v>
      </c>
      <c r="R18" s="194" t="s">
        <v>70</v>
      </c>
      <c r="S18" s="348"/>
      <c r="T18" s="11">
        <v>2500</v>
      </c>
      <c r="U18" s="12">
        <f t="shared" si="0"/>
        <v>2500</v>
      </c>
    </row>
    <row r="19" spans="1:2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0"/>
      <c r="U19" s="45"/>
    </row>
    <row r="20" spans="1:2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0"/>
      <c r="U20" s="45"/>
    </row>
    <row r="21" spans="1:2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0"/>
      <c r="U21" s="45"/>
    </row>
    <row r="22" spans="1:2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0"/>
      <c r="U22" s="45"/>
    </row>
    <row r="23" spans="1:2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0"/>
      <c r="U23" s="45"/>
    </row>
    <row r="24" spans="1:2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0"/>
      <c r="U24" s="45"/>
    </row>
    <row r="25" spans="1:2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0"/>
      <c r="U25" s="45"/>
    </row>
    <row r="26" spans="1:2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0"/>
      <c r="U26" s="45"/>
    </row>
    <row r="27" spans="1:2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0"/>
      <c r="U27" s="45"/>
    </row>
    <row r="28" spans="1:2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0"/>
      <c r="U28" s="45"/>
    </row>
    <row r="29" spans="1:2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0"/>
      <c r="U29" s="45"/>
    </row>
    <row r="30" spans="1:2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0"/>
      <c r="U30" s="45"/>
    </row>
    <row r="31" spans="1:2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0"/>
      <c r="U31" s="45"/>
    </row>
    <row r="32" spans="1:2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0"/>
      <c r="U32" s="45"/>
    </row>
    <row r="33" spans="1:23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0"/>
      <c r="U33" s="45"/>
    </row>
    <row r="34" spans="1:23" ht="18.75" customHeight="1" thickBot="1" x14ac:dyDescent="0.25"/>
    <row r="35" spans="1:23" x14ac:dyDescent="0.2">
      <c r="A35" s="356" t="s">
        <v>34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8"/>
    </row>
    <row r="36" spans="1:23" x14ac:dyDescent="0.2">
      <c r="A36" s="350" t="s">
        <v>177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2"/>
    </row>
    <row r="37" spans="1:23" ht="18.75" customHeight="1" thickBot="1" x14ac:dyDescent="0.25">
      <c r="A37" s="353" t="s">
        <v>38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5"/>
    </row>
    <row r="38" spans="1:23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4"/>
    </row>
    <row r="39" spans="1:23" s="7" customFormat="1" ht="12.75" customHeight="1" x14ac:dyDescent="0.2">
      <c r="A39" s="325" t="s">
        <v>136</v>
      </c>
      <c r="B39" s="325"/>
      <c r="C39" s="325"/>
      <c r="D39" s="325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3"/>
      <c r="U39" s="15"/>
    </row>
    <row r="40" spans="1:23" s="8" customFormat="1" ht="13.5" customHeight="1" x14ac:dyDescent="0.2">
      <c r="A40" s="325" t="s">
        <v>169</v>
      </c>
      <c r="B40" s="325"/>
      <c r="C40" s="325"/>
      <c r="D40" s="325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3"/>
      <c r="U40" s="14"/>
    </row>
    <row r="41" spans="1:23" s="8" customFormat="1" x14ac:dyDescent="0.2">
      <c r="A41" s="325" t="s">
        <v>137</v>
      </c>
      <c r="B41" s="325"/>
      <c r="C41" s="325"/>
      <c r="D41" s="325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3"/>
      <c r="U41" s="14"/>
    </row>
    <row r="42" spans="1:23" s="8" customFormat="1" ht="12.75" customHeight="1" x14ac:dyDescent="0.2">
      <c r="A42" s="341" t="s">
        <v>47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</row>
    <row r="43" spans="1:23" s="17" customFormat="1" ht="15" customHeight="1" thickBo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4"/>
      <c r="U43" s="16"/>
    </row>
    <row r="44" spans="1:23" s="17" customFormat="1" ht="24" customHeight="1" thickBot="1" x14ac:dyDescent="0.25">
      <c r="A44" s="335" t="s">
        <v>20</v>
      </c>
      <c r="B44" s="484" t="s">
        <v>48</v>
      </c>
      <c r="C44" s="327" t="s">
        <v>21</v>
      </c>
      <c r="D44" s="327" t="s">
        <v>4</v>
      </c>
      <c r="E44" s="337" t="s">
        <v>114</v>
      </c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8"/>
      <c r="Q44" s="339" t="s">
        <v>14</v>
      </c>
      <c r="R44" s="327" t="s">
        <v>15</v>
      </c>
      <c r="S44" s="329" t="s">
        <v>16</v>
      </c>
      <c r="T44" s="329"/>
      <c r="U44" s="330"/>
      <c r="V44" s="6"/>
      <c r="W44" s="6"/>
    </row>
    <row r="45" spans="1:23" s="17" customFormat="1" ht="19.5" customHeight="1" thickBot="1" x14ac:dyDescent="0.25">
      <c r="A45" s="336"/>
      <c r="B45" s="485"/>
      <c r="C45" s="328"/>
      <c r="D45" s="328"/>
      <c r="E45" s="295" t="s">
        <v>5</v>
      </c>
      <c r="F45" s="296" t="s">
        <v>6</v>
      </c>
      <c r="G45" s="296" t="s">
        <v>7</v>
      </c>
      <c r="H45" s="296" t="s">
        <v>8</v>
      </c>
      <c r="I45" s="296" t="s">
        <v>7</v>
      </c>
      <c r="J45" s="296" t="s">
        <v>9</v>
      </c>
      <c r="K45" s="296" t="s">
        <v>9</v>
      </c>
      <c r="L45" s="296" t="s">
        <v>8</v>
      </c>
      <c r="M45" s="296" t="s">
        <v>10</v>
      </c>
      <c r="N45" s="296" t="s">
        <v>11</v>
      </c>
      <c r="O45" s="296" t="s">
        <v>12</v>
      </c>
      <c r="P45" s="297" t="s">
        <v>13</v>
      </c>
      <c r="Q45" s="340"/>
      <c r="R45" s="328"/>
      <c r="S45" s="225" t="s">
        <v>36</v>
      </c>
      <c r="T45" s="226" t="s">
        <v>23</v>
      </c>
      <c r="U45" s="227" t="s">
        <v>18</v>
      </c>
    </row>
    <row r="46" spans="1:23" s="17" customFormat="1" ht="48" x14ac:dyDescent="0.2">
      <c r="A46" s="228" t="s">
        <v>180</v>
      </c>
      <c r="B46" s="229" t="s">
        <v>235</v>
      </c>
      <c r="C46" s="230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331" t="s">
        <v>36</v>
      </c>
      <c r="T46" s="232"/>
      <c r="U46" s="233"/>
    </row>
    <row r="47" spans="1:23" s="17" customFormat="1" ht="36" x14ac:dyDescent="0.2">
      <c r="A47" s="334" t="s">
        <v>26</v>
      </c>
      <c r="B47" s="334" t="s">
        <v>223</v>
      </c>
      <c r="C47" s="334" t="s">
        <v>36</v>
      </c>
      <c r="D47" s="234" t="s">
        <v>224</v>
      </c>
      <c r="E47" s="235" t="s">
        <v>19</v>
      </c>
      <c r="F47" s="235"/>
      <c r="G47" s="231"/>
      <c r="H47" s="231"/>
      <c r="I47" s="231"/>
      <c r="J47" s="231"/>
      <c r="K47" s="231"/>
      <c r="L47" s="235"/>
      <c r="M47" s="231"/>
      <c r="N47" s="231"/>
      <c r="O47" s="231"/>
      <c r="P47" s="231"/>
      <c r="Q47" s="234" t="s">
        <v>222</v>
      </c>
      <c r="R47" s="235" t="s">
        <v>229</v>
      </c>
      <c r="S47" s="332"/>
      <c r="T47" s="232">
        <v>0</v>
      </c>
      <c r="U47" s="233">
        <f>T47</f>
        <v>0</v>
      </c>
    </row>
    <row r="48" spans="1:23" s="17" customFormat="1" ht="24" x14ac:dyDescent="0.2">
      <c r="A48" s="332"/>
      <c r="B48" s="332"/>
      <c r="C48" s="332"/>
      <c r="D48" s="234" t="s">
        <v>225</v>
      </c>
      <c r="E48" s="231"/>
      <c r="F48" s="235" t="s">
        <v>19</v>
      </c>
      <c r="G48" s="231"/>
      <c r="H48" s="231"/>
      <c r="I48" s="231"/>
      <c r="J48" s="235" t="s">
        <v>19</v>
      </c>
      <c r="K48" s="231"/>
      <c r="L48" s="231"/>
      <c r="M48" s="231"/>
      <c r="N48" s="231"/>
      <c r="O48" s="235" t="s">
        <v>19</v>
      </c>
      <c r="P48" s="231"/>
      <c r="Q48" s="235" t="s">
        <v>230</v>
      </c>
      <c r="R48" s="235" t="s">
        <v>231</v>
      </c>
      <c r="S48" s="332"/>
      <c r="T48" s="232">
        <v>4500</v>
      </c>
      <c r="U48" s="233">
        <f t="shared" ref="U48:U55" si="1">T48</f>
        <v>4500</v>
      </c>
    </row>
    <row r="49" spans="1:21" s="17" customFormat="1" ht="24" x14ac:dyDescent="0.2">
      <c r="A49" s="332"/>
      <c r="B49" s="332"/>
      <c r="C49" s="332"/>
      <c r="D49" s="234" t="s">
        <v>227</v>
      </c>
      <c r="E49" s="231"/>
      <c r="F49" s="235" t="s">
        <v>19</v>
      </c>
      <c r="G49" s="231"/>
      <c r="H49" s="231"/>
      <c r="I49" s="231"/>
      <c r="J49" s="235"/>
      <c r="K49" s="231"/>
      <c r="L49" s="231"/>
      <c r="M49" s="231"/>
      <c r="N49" s="231"/>
      <c r="O49" s="235"/>
      <c r="P49" s="231"/>
      <c r="Q49" s="235" t="s">
        <v>232</v>
      </c>
      <c r="R49" s="235" t="s">
        <v>233</v>
      </c>
      <c r="S49" s="332"/>
      <c r="T49" s="232">
        <v>3120</v>
      </c>
      <c r="U49" s="233">
        <f t="shared" si="1"/>
        <v>3120</v>
      </c>
    </row>
    <row r="50" spans="1:21" s="17" customFormat="1" ht="24" x14ac:dyDescent="0.2">
      <c r="A50" s="332"/>
      <c r="B50" s="332"/>
      <c r="C50" s="332"/>
      <c r="D50" s="234" t="s">
        <v>228</v>
      </c>
      <c r="E50" s="231"/>
      <c r="F50" s="235"/>
      <c r="G50" s="235"/>
      <c r="H50" s="235" t="s">
        <v>19</v>
      </c>
      <c r="I50" s="235"/>
      <c r="J50" s="235"/>
      <c r="K50" s="235" t="s">
        <v>19</v>
      </c>
      <c r="L50" s="235"/>
      <c r="M50" s="235"/>
      <c r="N50" s="235" t="s">
        <v>19</v>
      </c>
      <c r="O50" s="231"/>
      <c r="P50" s="231"/>
      <c r="Q50" s="235" t="s">
        <v>232</v>
      </c>
      <c r="R50" s="235" t="s">
        <v>233</v>
      </c>
      <c r="S50" s="332"/>
      <c r="T50" s="232">
        <v>4050</v>
      </c>
      <c r="U50" s="233">
        <f t="shared" si="1"/>
        <v>4050</v>
      </c>
    </row>
    <row r="51" spans="1:21" s="17" customFormat="1" ht="36" x14ac:dyDescent="0.2">
      <c r="A51" s="333"/>
      <c r="B51" s="333"/>
      <c r="C51" s="333"/>
      <c r="D51" s="234" t="s">
        <v>226</v>
      </c>
      <c r="E51" s="234"/>
      <c r="F51" s="234"/>
      <c r="G51" s="234"/>
      <c r="H51" s="234" t="s">
        <v>19</v>
      </c>
      <c r="I51" s="234"/>
      <c r="J51" s="234"/>
      <c r="K51" s="234"/>
      <c r="L51" s="234" t="s">
        <v>19</v>
      </c>
      <c r="M51" s="234"/>
      <c r="N51" s="234"/>
      <c r="O51" s="234"/>
      <c r="P51" s="234" t="s">
        <v>19</v>
      </c>
      <c r="Q51" s="234" t="s">
        <v>181</v>
      </c>
      <c r="R51" s="234" t="s">
        <v>234</v>
      </c>
      <c r="S51" s="333"/>
      <c r="T51" s="236">
        <v>0</v>
      </c>
      <c r="U51" s="233">
        <f t="shared" si="1"/>
        <v>0</v>
      </c>
    </row>
    <row r="52" spans="1:21" s="17" customFormat="1" ht="60" x14ac:dyDescent="0.2">
      <c r="A52" s="234" t="s">
        <v>333</v>
      </c>
      <c r="B52" s="234" t="s">
        <v>255</v>
      </c>
      <c r="C52" s="237" t="s">
        <v>36</v>
      </c>
      <c r="D52" s="238" t="s">
        <v>280</v>
      </c>
      <c r="E52" s="237"/>
      <c r="F52" s="237"/>
      <c r="G52" s="237"/>
      <c r="H52" s="237"/>
      <c r="I52" s="237" t="s">
        <v>142</v>
      </c>
      <c r="J52" s="237" t="s">
        <v>142</v>
      </c>
      <c r="K52" s="237" t="s">
        <v>19</v>
      </c>
      <c r="L52" s="237" t="s">
        <v>19</v>
      </c>
      <c r="M52" s="237" t="s">
        <v>19</v>
      </c>
      <c r="N52" s="237" t="s">
        <v>19</v>
      </c>
      <c r="O52" s="237"/>
      <c r="P52" s="237"/>
      <c r="Q52" s="234" t="s">
        <v>182</v>
      </c>
      <c r="R52" s="234" t="s">
        <v>203</v>
      </c>
      <c r="S52" s="239"/>
      <c r="T52" s="240">
        <v>250000</v>
      </c>
      <c r="U52" s="233">
        <f t="shared" si="1"/>
        <v>250000</v>
      </c>
    </row>
    <row r="53" spans="1:21" ht="48" x14ac:dyDescent="0.2">
      <c r="A53" s="363" t="s">
        <v>334</v>
      </c>
      <c r="B53" s="326" t="s">
        <v>251</v>
      </c>
      <c r="C53" s="237" t="s">
        <v>36</v>
      </c>
      <c r="D53" s="234" t="s">
        <v>252</v>
      </c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 t="s">
        <v>19</v>
      </c>
      <c r="P53" s="237"/>
      <c r="Q53" s="234" t="s">
        <v>250</v>
      </c>
      <c r="R53" s="234" t="s">
        <v>256</v>
      </c>
      <c r="S53" s="237"/>
      <c r="T53" s="236">
        <v>80000</v>
      </c>
      <c r="U53" s="233">
        <f t="shared" si="1"/>
        <v>80000</v>
      </c>
    </row>
    <row r="54" spans="1:21" ht="48" x14ac:dyDescent="0.2">
      <c r="A54" s="363"/>
      <c r="B54" s="326"/>
      <c r="C54" s="237" t="s">
        <v>36</v>
      </c>
      <c r="D54" s="234" t="s">
        <v>253</v>
      </c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 t="s">
        <v>19</v>
      </c>
      <c r="P54" s="237"/>
      <c r="Q54" s="234" t="s">
        <v>250</v>
      </c>
      <c r="R54" s="234" t="s">
        <v>256</v>
      </c>
      <c r="S54" s="237"/>
      <c r="T54" s="236">
        <v>20000</v>
      </c>
      <c r="U54" s="233">
        <f t="shared" si="1"/>
        <v>20000</v>
      </c>
    </row>
    <row r="55" spans="1:21" ht="48" x14ac:dyDescent="0.2">
      <c r="A55" s="363"/>
      <c r="B55" s="326"/>
      <c r="C55" s="237" t="s">
        <v>36</v>
      </c>
      <c r="D55" s="234" t="s">
        <v>254</v>
      </c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 t="s">
        <v>19</v>
      </c>
      <c r="P55" s="237"/>
      <c r="Q55" s="234" t="s">
        <v>250</v>
      </c>
      <c r="R55" s="234" t="s">
        <v>256</v>
      </c>
      <c r="S55" s="237"/>
      <c r="T55" s="236">
        <v>25000</v>
      </c>
      <c r="U55" s="233">
        <f t="shared" si="1"/>
        <v>25000</v>
      </c>
    </row>
    <row r="56" spans="1:21" x14ac:dyDescent="0.2">
      <c r="A56" s="221"/>
      <c r="B56" s="222"/>
      <c r="C56" s="221"/>
      <c r="D56" s="222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2"/>
      <c r="R56" s="222"/>
      <c r="S56" s="221"/>
      <c r="T56" s="223"/>
      <c r="U56" s="224"/>
    </row>
    <row r="57" spans="1:21" x14ac:dyDescent="0.2">
      <c r="A57" s="221"/>
      <c r="B57" s="222"/>
      <c r="C57" s="221"/>
      <c r="D57" s="222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2"/>
      <c r="R57" s="222"/>
      <c r="S57" s="221"/>
      <c r="T57" s="223"/>
      <c r="U57" s="224"/>
    </row>
    <row r="58" spans="1:21" x14ac:dyDescent="0.2">
      <c r="A58" s="221"/>
      <c r="B58" s="222"/>
      <c r="C58" s="221"/>
      <c r="D58" s="222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2"/>
      <c r="R58" s="222"/>
      <c r="S58" s="221"/>
      <c r="T58" s="223"/>
      <c r="U58" s="224"/>
    </row>
    <row r="59" spans="1:21" x14ac:dyDescent="0.2">
      <c r="A59" s="221"/>
      <c r="B59" s="222"/>
      <c r="C59" s="221"/>
      <c r="D59" s="222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2"/>
      <c r="R59" s="222"/>
      <c r="S59" s="221"/>
      <c r="T59" s="223"/>
      <c r="U59" s="224"/>
    </row>
    <row r="60" spans="1:21" x14ac:dyDescent="0.2">
      <c r="A60" s="221"/>
      <c r="B60" s="222"/>
      <c r="C60" s="221"/>
      <c r="D60" s="222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2"/>
      <c r="R60" s="222"/>
      <c r="S60" s="221"/>
      <c r="T60" s="223"/>
      <c r="U60" s="224"/>
    </row>
    <row r="61" spans="1:21" x14ac:dyDescent="0.2">
      <c r="A61" s="221"/>
      <c r="B61" s="222"/>
      <c r="C61" s="221"/>
      <c r="D61" s="222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2"/>
      <c r="R61" s="222"/>
      <c r="S61" s="221"/>
      <c r="T61" s="223"/>
      <c r="U61" s="224"/>
    </row>
    <row r="62" spans="1:21" x14ac:dyDescent="0.2">
      <c r="A62" s="221"/>
      <c r="B62" s="222"/>
      <c r="C62" s="221"/>
      <c r="D62" s="222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2"/>
      <c r="R62" s="222"/>
      <c r="S62" s="221"/>
      <c r="T62" s="223"/>
      <c r="U62" s="224"/>
    </row>
    <row r="63" spans="1:21" x14ac:dyDescent="0.2">
      <c r="A63" s="221"/>
      <c r="B63" s="222"/>
      <c r="C63" s="221"/>
      <c r="D63" s="222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2"/>
      <c r="R63" s="222"/>
      <c r="S63" s="221"/>
      <c r="T63" s="223"/>
      <c r="U63" s="224"/>
    </row>
    <row r="64" spans="1:21" x14ac:dyDescent="0.2">
      <c r="A64" s="221"/>
      <c r="B64" s="222"/>
      <c r="C64" s="221"/>
      <c r="D64" s="222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2"/>
      <c r="R64" s="222"/>
      <c r="S64" s="221"/>
      <c r="T64" s="223"/>
      <c r="U64" s="224"/>
    </row>
    <row r="65" spans="1:21" s="7" customFormat="1" ht="12.75" customHeight="1" x14ac:dyDescent="0.2">
      <c r="A65" s="325" t="s">
        <v>136</v>
      </c>
      <c r="B65" s="325"/>
      <c r="C65" s="325"/>
      <c r="D65" s="325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3"/>
      <c r="U65" s="15"/>
    </row>
    <row r="66" spans="1:21" s="8" customFormat="1" ht="13.5" customHeight="1" x14ac:dyDescent="0.2">
      <c r="A66" s="325" t="s">
        <v>169</v>
      </c>
      <c r="B66" s="325"/>
      <c r="C66" s="325"/>
      <c r="D66" s="325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3"/>
      <c r="U66" s="14"/>
    </row>
    <row r="67" spans="1:21" s="8" customFormat="1" x14ac:dyDescent="0.2">
      <c r="A67" s="325" t="s">
        <v>303</v>
      </c>
      <c r="B67" s="325"/>
      <c r="C67" s="325"/>
      <c r="D67" s="325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3"/>
      <c r="U67" s="14"/>
    </row>
    <row r="68" spans="1:21" s="8" customFormat="1" ht="12.75" customHeight="1" thickBot="1" x14ac:dyDescent="0.25">
      <c r="A68" s="341" t="s">
        <v>304</v>
      </c>
      <c r="B68" s="341"/>
      <c r="C68" s="341"/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</row>
    <row r="69" spans="1:21" s="7" customFormat="1" ht="13.5" thickBot="1" x14ac:dyDescent="0.25">
      <c r="A69" s="366" t="s">
        <v>20</v>
      </c>
      <c r="B69" s="486" t="s">
        <v>48</v>
      </c>
      <c r="C69" s="369" t="s">
        <v>21</v>
      </c>
      <c r="D69" s="364" t="s">
        <v>4</v>
      </c>
      <c r="E69" s="371" t="s">
        <v>22</v>
      </c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3"/>
      <c r="Q69" s="364" t="s">
        <v>14</v>
      </c>
      <c r="R69" s="364" t="s">
        <v>15</v>
      </c>
      <c r="S69" s="344" t="s">
        <v>16</v>
      </c>
      <c r="T69" s="345"/>
      <c r="U69" s="346"/>
    </row>
    <row r="70" spans="1:21" s="8" customFormat="1" ht="42" customHeight="1" thickBot="1" x14ac:dyDescent="0.25">
      <c r="A70" s="367"/>
      <c r="B70" s="487"/>
      <c r="C70" s="370"/>
      <c r="D70" s="368"/>
      <c r="E70" s="298" t="s">
        <v>5</v>
      </c>
      <c r="F70" s="299" t="s">
        <v>6</v>
      </c>
      <c r="G70" s="299" t="s">
        <v>7</v>
      </c>
      <c r="H70" s="299" t="s">
        <v>8</v>
      </c>
      <c r="I70" s="299" t="s">
        <v>7</v>
      </c>
      <c r="J70" s="299" t="s">
        <v>9</v>
      </c>
      <c r="K70" s="299" t="s">
        <v>9</v>
      </c>
      <c r="L70" s="299" t="s">
        <v>8</v>
      </c>
      <c r="M70" s="299" t="s">
        <v>10</v>
      </c>
      <c r="N70" s="299" t="s">
        <v>11</v>
      </c>
      <c r="O70" s="299" t="s">
        <v>12</v>
      </c>
      <c r="P70" s="300" t="s">
        <v>13</v>
      </c>
      <c r="Q70" s="365"/>
      <c r="R70" s="365"/>
      <c r="S70" s="214" t="s">
        <v>36</v>
      </c>
      <c r="T70" s="45" t="s">
        <v>23</v>
      </c>
      <c r="U70" s="215" t="s">
        <v>18</v>
      </c>
    </row>
    <row r="71" spans="1:21" s="8" customFormat="1" ht="117.75" customHeight="1" x14ac:dyDescent="0.2">
      <c r="A71" s="208">
        <v>1.3</v>
      </c>
      <c r="B71" s="209" t="s">
        <v>335</v>
      </c>
      <c r="C71" s="210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94"/>
      <c r="R71" s="33"/>
      <c r="S71" s="216"/>
      <c r="T71" s="12"/>
      <c r="U71" s="12"/>
    </row>
    <row r="72" spans="1:21" ht="131.25" customHeight="1" x14ac:dyDescent="0.2">
      <c r="A72" s="194" t="s">
        <v>336</v>
      </c>
      <c r="B72" s="197" t="s">
        <v>299</v>
      </c>
      <c r="C72" s="194" t="s">
        <v>36</v>
      </c>
      <c r="D72" s="194" t="s">
        <v>300</v>
      </c>
      <c r="E72" s="194"/>
      <c r="F72" s="194" t="s">
        <v>19</v>
      </c>
      <c r="G72" s="194" t="s">
        <v>19</v>
      </c>
      <c r="H72" s="194" t="s">
        <v>19</v>
      </c>
      <c r="I72" s="194" t="s">
        <v>19</v>
      </c>
      <c r="J72" s="194" t="s">
        <v>19</v>
      </c>
      <c r="K72" s="194" t="s">
        <v>19</v>
      </c>
      <c r="L72" s="194" t="s">
        <v>19</v>
      </c>
      <c r="M72" s="194" t="s">
        <v>19</v>
      </c>
      <c r="N72" s="194" t="s">
        <v>19</v>
      </c>
      <c r="O72" s="194" t="s">
        <v>19</v>
      </c>
      <c r="P72" s="194" t="s">
        <v>19</v>
      </c>
      <c r="Q72" s="194" t="s">
        <v>301</v>
      </c>
      <c r="R72" s="194" t="s">
        <v>302</v>
      </c>
      <c r="S72" s="216"/>
      <c r="T72" s="11">
        <v>343000</v>
      </c>
      <c r="U72" s="12">
        <f>T72</f>
        <v>343000</v>
      </c>
    </row>
    <row r="73" spans="1:21" ht="13.5" thickBot="1" x14ac:dyDescent="0.25">
      <c r="S73" s="195" t="s">
        <v>36</v>
      </c>
      <c r="T73" s="24">
        <f>+T55+T54+T53+T52+T51+T50+T49+T48+T47+T18+T17+T72+T15+T14+T13+T16</f>
        <v>740670</v>
      </c>
      <c r="U73" s="24">
        <f>+U55+U54+U53+U52+U51+U50+U49+U48+U47+U18+U17+U72+U15+U14+U13+U16</f>
        <v>740670</v>
      </c>
    </row>
  </sheetData>
  <mergeCells count="50">
    <mergeCell ref="A53:A55"/>
    <mergeCell ref="Q69:Q70"/>
    <mergeCell ref="R69:R70"/>
    <mergeCell ref="S69:U69"/>
    <mergeCell ref="A65:D65"/>
    <mergeCell ref="A66:D66"/>
    <mergeCell ref="A67:D67"/>
    <mergeCell ref="A68:U68"/>
    <mergeCell ref="A69:A70"/>
    <mergeCell ref="B69:B70"/>
    <mergeCell ref="C69:C70"/>
    <mergeCell ref="D69:D70"/>
    <mergeCell ref="E69:P69"/>
    <mergeCell ref="A36:U36"/>
    <mergeCell ref="A37:U37"/>
    <mergeCell ref="A39:D39"/>
    <mergeCell ref="A7:D7"/>
    <mergeCell ref="A1:U1"/>
    <mergeCell ref="A2:U2"/>
    <mergeCell ref="A3:U3"/>
    <mergeCell ref="A5:D5"/>
    <mergeCell ref="A6:D6"/>
    <mergeCell ref="A35:U35"/>
    <mergeCell ref="A10:A11"/>
    <mergeCell ref="B10:B11"/>
    <mergeCell ref="C10:C11"/>
    <mergeCell ref="D10:D11"/>
    <mergeCell ref="E10:P10"/>
    <mergeCell ref="Q10:Q11"/>
    <mergeCell ref="R10:R11"/>
    <mergeCell ref="S10:U10"/>
    <mergeCell ref="S12:S18"/>
    <mergeCell ref="A14:A16"/>
    <mergeCell ref="B14:B16"/>
    <mergeCell ref="A40:D40"/>
    <mergeCell ref="A41:D41"/>
    <mergeCell ref="B53:B55"/>
    <mergeCell ref="R44:R45"/>
    <mergeCell ref="S44:U44"/>
    <mergeCell ref="S46:S51"/>
    <mergeCell ref="A47:A51"/>
    <mergeCell ref="B47:B51"/>
    <mergeCell ref="C47:C51"/>
    <mergeCell ref="A44:A45"/>
    <mergeCell ref="B44:B45"/>
    <mergeCell ref="C44:C45"/>
    <mergeCell ref="D44:D45"/>
    <mergeCell ref="E44:P44"/>
    <mergeCell ref="Q44:Q45"/>
    <mergeCell ref="A42:U42"/>
  </mergeCells>
  <printOptions horizontalCentered="1"/>
  <pageMargins left="0.39370078740157483" right="0.39370078740157483" top="0.39370078740157483" bottom="0.39370078740157483" header="0" footer="0"/>
  <pageSetup paperSize="5" scale="75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X34"/>
  <sheetViews>
    <sheetView topLeftCell="A13" zoomScale="70" zoomScaleNormal="70" workbookViewId="0">
      <selection activeCell="D17" sqref="D17"/>
    </sheetView>
  </sheetViews>
  <sheetFormatPr baseColWidth="10" defaultRowHeight="12.75" x14ac:dyDescent="0.2"/>
  <cols>
    <col min="1" max="1" width="5.85546875" style="4" customWidth="1"/>
    <col min="2" max="2" width="25.42578125" style="4" customWidth="1"/>
    <col min="3" max="3" width="11.42578125" style="4"/>
    <col min="4" max="4" width="29.85546875" style="4" customWidth="1"/>
    <col min="5" max="7" width="2.42578125" style="4" customWidth="1"/>
    <col min="8" max="8" width="2.28515625" style="4" bestFit="1" customWidth="1"/>
    <col min="9" max="9" width="2.28515625" style="4" customWidth="1"/>
    <col min="10" max="10" width="2.28515625" style="4" bestFit="1" customWidth="1"/>
    <col min="11" max="11" width="2.28515625" style="4" customWidth="1"/>
    <col min="12" max="12" width="2.42578125" style="4" bestFit="1" customWidth="1"/>
    <col min="13" max="14" width="2.42578125" style="4" customWidth="1"/>
    <col min="15" max="16" width="2.28515625" style="4" bestFit="1" customWidth="1"/>
    <col min="17" max="17" width="17.85546875" style="4" customWidth="1"/>
    <col min="18" max="18" width="14.28515625" style="4" customWidth="1"/>
    <col min="19" max="19" width="10" style="4" customWidth="1"/>
    <col min="20" max="20" width="15.28515625" style="5" bestFit="1" customWidth="1"/>
    <col min="21" max="21" width="18.7109375" style="5" customWidth="1"/>
    <col min="22" max="16384" width="11.42578125" style="4"/>
  </cols>
  <sheetData>
    <row r="1" spans="1:24" s="2" customFormat="1" ht="15.75" x14ac:dyDescent="0.2">
      <c r="A1" s="356" t="s">
        <v>34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8"/>
    </row>
    <row r="2" spans="1:24" s="2" customFormat="1" ht="15.75" x14ac:dyDescent="0.2">
      <c r="A2" s="350" t="s">
        <v>177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2"/>
    </row>
    <row r="3" spans="1:24" s="2" customFormat="1" ht="15.75" customHeight="1" thickBot="1" x14ac:dyDescent="0.25">
      <c r="A3" s="353" t="s">
        <v>38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5"/>
    </row>
    <row r="4" spans="1:24" s="2" customFormat="1" ht="12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3"/>
    </row>
    <row r="5" spans="1:24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spans="1:24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spans="1:24" x14ac:dyDescent="0.2">
      <c r="A7" s="388" t="s">
        <v>2</v>
      </c>
      <c r="B7" s="388"/>
      <c r="C7" s="388"/>
      <c r="D7" s="38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  <c r="U7" s="14"/>
    </row>
    <row r="8" spans="1:24" x14ac:dyDescent="0.2">
      <c r="A8" s="388" t="s">
        <v>31</v>
      </c>
      <c r="B8" s="388"/>
      <c r="C8" s="388"/>
      <c r="D8" s="38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  <c r="U8" s="14"/>
    </row>
    <row r="9" spans="1:24" x14ac:dyDescent="0.2">
      <c r="A9" s="388" t="s">
        <v>58</v>
      </c>
      <c r="B9" s="388"/>
      <c r="C9" s="388"/>
      <c r="D9" s="38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  <c r="U9" s="14"/>
    </row>
    <row r="10" spans="1:24" x14ac:dyDescent="0.2">
      <c r="A10" s="27" t="s">
        <v>236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4"/>
    </row>
    <row r="11" spans="1:24" ht="13.5" thickBot="1" x14ac:dyDescent="0.25">
      <c r="A11" s="377" t="s">
        <v>184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U11" s="14"/>
    </row>
    <row r="12" spans="1:24" ht="13.5" thickBot="1" x14ac:dyDescent="0.25">
      <c r="A12" s="378" t="s">
        <v>20</v>
      </c>
      <c r="B12" s="380" t="s">
        <v>185</v>
      </c>
      <c r="C12" s="380" t="s">
        <v>21</v>
      </c>
      <c r="D12" s="380" t="s">
        <v>4</v>
      </c>
      <c r="E12" s="382" t="s">
        <v>114</v>
      </c>
      <c r="F12" s="383"/>
      <c r="G12" s="383"/>
      <c r="H12" s="384"/>
      <c r="I12" s="384"/>
      <c r="J12" s="384"/>
      <c r="K12" s="384"/>
      <c r="L12" s="384"/>
      <c r="M12" s="384"/>
      <c r="N12" s="384"/>
      <c r="O12" s="384"/>
      <c r="P12" s="385"/>
      <c r="Q12" s="380" t="s">
        <v>14</v>
      </c>
      <c r="R12" s="380" t="s">
        <v>15</v>
      </c>
      <c r="S12" s="386" t="s">
        <v>16</v>
      </c>
      <c r="T12" s="386"/>
      <c r="U12" s="387"/>
    </row>
    <row r="13" spans="1:24" ht="13.5" thickBot="1" x14ac:dyDescent="0.25">
      <c r="A13" s="379"/>
      <c r="B13" s="381"/>
      <c r="C13" s="381"/>
      <c r="D13" s="381"/>
      <c r="E13" s="301" t="s">
        <v>5</v>
      </c>
      <c r="F13" s="302" t="s">
        <v>6</v>
      </c>
      <c r="G13" s="302" t="s">
        <v>7</v>
      </c>
      <c r="H13" s="303" t="s">
        <v>8</v>
      </c>
      <c r="I13" s="303" t="s">
        <v>7</v>
      </c>
      <c r="J13" s="303" t="s">
        <v>9</v>
      </c>
      <c r="K13" s="303" t="s">
        <v>9</v>
      </c>
      <c r="L13" s="303" t="s">
        <v>8</v>
      </c>
      <c r="M13" s="303" t="s">
        <v>10</v>
      </c>
      <c r="N13" s="303" t="s">
        <v>11</v>
      </c>
      <c r="O13" s="303" t="s">
        <v>12</v>
      </c>
      <c r="P13" s="304" t="s">
        <v>13</v>
      </c>
      <c r="Q13" s="381"/>
      <c r="R13" s="381"/>
      <c r="S13" s="190" t="s">
        <v>36</v>
      </c>
      <c r="T13" s="188" t="s">
        <v>23</v>
      </c>
      <c r="U13" s="188" t="s">
        <v>18</v>
      </c>
    </row>
    <row r="14" spans="1:24" ht="123" customHeight="1" x14ac:dyDescent="0.2">
      <c r="A14" s="54">
        <v>2.1</v>
      </c>
      <c r="B14" s="241" t="s">
        <v>337</v>
      </c>
      <c r="C14" s="374" t="s">
        <v>36</v>
      </c>
      <c r="D14" s="3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99"/>
      <c r="R14" s="33"/>
      <c r="S14" s="375"/>
      <c r="T14" s="11"/>
      <c r="U14" s="12"/>
    </row>
    <row r="15" spans="1:24" ht="63.75" x14ac:dyDescent="0.2">
      <c r="A15" s="374" t="s">
        <v>27</v>
      </c>
      <c r="B15" s="326" t="s">
        <v>283</v>
      </c>
      <c r="C15" s="374"/>
      <c r="D15" s="199" t="s">
        <v>237</v>
      </c>
      <c r="E15" s="199"/>
      <c r="F15" s="199" t="s">
        <v>19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 t="s">
        <v>249</v>
      </c>
      <c r="R15" s="199" t="s">
        <v>238</v>
      </c>
      <c r="S15" s="375"/>
      <c r="T15" s="11">
        <v>2500</v>
      </c>
      <c r="U15" s="12">
        <f>T15</f>
        <v>2500</v>
      </c>
      <c r="W15" s="376"/>
      <c r="X15" s="376"/>
    </row>
    <row r="16" spans="1:24" ht="65.25" customHeight="1" x14ac:dyDescent="0.2">
      <c r="A16" s="374"/>
      <c r="B16" s="326"/>
      <c r="C16" s="374"/>
      <c r="D16" s="199" t="s">
        <v>242</v>
      </c>
      <c r="E16" s="199"/>
      <c r="F16" s="199" t="s">
        <v>19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 t="s">
        <v>239</v>
      </c>
      <c r="R16" s="199" t="s">
        <v>238</v>
      </c>
      <c r="S16" s="375"/>
      <c r="T16" s="11">
        <v>500</v>
      </c>
      <c r="U16" s="12">
        <f t="shared" ref="U16:U21" si="0">T16</f>
        <v>500</v>
      </c>
    </row>
    <row r="17" spans="1:21" ht="51" x14ac:dyDescent="0.2">
      <c r="A17" s="374"/>
      <c r="B17" s="326"/>
      <c r="C17" s="374"/>
      <c r="D17" s="20" t="s">
        <v>241</v>
      </c>
      <c r="E17" s="19"/>
      <c r="F17" s="19"/>
      <c r="G17" s="19"/>
      <c r="H17" s="19"/>
      <c r="I17" s="19" t="s">
        <v>19</v>
      </c>
      <c r="J17" s="19"/>
      <c r="K17" s="19"/>
      <c r="L17" s="19"/>
      <c r="M17" s="19"/>
      <c r="N17" s="19"/>
      <c r="O17" s="19"/>
      <c r="P17" s="19"/>
      <c r="Q17" s="199" t="s">
        <v>247</v>
      </c>
      <c r="R17" s="199" t="s">
        <v>238</v>
      </c>
      <c r="S17" s="375"/>
      <c r="T17" s="11">
        <v>500</v>
      </c>
      <c r="U17" s="12">
        <f t="shared" si="0"/>
        <v>500</v>
      </c>
    </row>
    <row r="18" spans="1:21" ht="53.25" customHeight="1" x14ac:dyDescent="0.2">
      <c r="A18" s="374" t="s">
        <v>28</v>
      </c>
      <c r="B18" s="374" t="s">
        <v>49</v>
      </c>
      <c r="C18" s="374" t="s">
        <v>36</v>
      </c>
      <c r="D18" s="199" t="s">
        <v>243</v>
      </c>
      <c r="E18" s="199" t="s">
        <v>19</v>
      </c>
      <c r="F18" s="199" t="s">
        <v>19</v>
      </c>
      <c r="G18" s="199" t="s">
        <v>19</v>
      </c>
      <c r="H18" s="199" t="s">
        <v>19</v>
      </c>
      <c r="I18" s="199" t="s">
        <v>19</v>
      </c>
      <c r="J18" s="199" t="s">
        <v>19</v>
      </c>
      <c r="K18" s="199" t="s">
        <v>19</v>
      </c>
      <c r="L18" s="199" t="s">
        <v>19</v>
      </c>
      <c r="M18" s="199" t="s">
        <v>19</v>
      </c>
      <c r="N18" s="199" t="s">
        <v>19</v>
      </c>
      <c r="O18" s="199" t="s">
        <v>19</v>
      </c>
      <c r="P18" s="199" t="s">
        <v>19</v>
      </c>
      <c r="Q18" s="199" t="s">
        <v>240</v>
      </c>
      <c r="R18" s="199" t="s">
        <v>248</v>
      </c>
      <c r="S18" s="375"/>
      <c r="T18" s="29">
        <v>15000</v>
      </c>
      <c r="U18" s="12">
        <f t="shared" si="0"/>
        <v>15000</v>
      </c>
    </row>
    <row r="19" spans="1:21" ht="51" x14ac:dyDescent="0.2">
      <c r="A19" s="374"/>
      <c r="B19" s="374"/>
      <c r="C19" s="374"/>
      <c r="D19" s="199" t="s">
        <v>246</v>
      </c>
      <c r="E19" s="199"/>
      <c r="F19" s="199"/>
      <c r="G19" s="199"/>
      <c r="H19" s="199"/>
      <c r="I19" s="199" t="s">
        <v>19</v>
      </c>
      <c r="J19" s="199"/>
      <c r="K19" s="199"/>
      <c r="L19" s="199"/>
      <c r="M19" s="199"/>
      <c r="N19" s="199"/>
      <c r="O19" s="199"/>
      <c r="P19" s="199"/>
      <c r="Q19" s="199" t="s">
        <v>240</v>
      </c>
      <c r="R19" s="199" t="s">
        <v>248</v>
      </c>
      <c r="S19" s="375"/>
      <c r="T19" s="29">
        <v>90000</v>
      </c>
      <c r="U19" s="12">
        <f t="shared" si="0"/>
        <v>90000</v>
      </c>
    </row>
    <row r="20" spans="1:21" ht="59.25" customHeight="1" x14ac:dyDescent="0.2">
      <c r="A20" s="374"/>
      <c r="B20" s="374"/>
      <c r="C20" s="374"/>
      <c r="D20" s="199" t="s">
        <v>244</v>
      </c>
      <c r="E20" s="199"/>
      <c r="F20" s="199"/>
      <c r="G20" s="199"/>
      <c r="H20" s="199"/>
      <c r="I20" s="199"/>
      <c r="J20" s="199" t="s">
        <v>19</v>
      </c>
      <c r="K20" s="199"/>
      <c r="L20" s="199"/>
      <c r="M20" s="199"/>
      <c r="N20" s="199"/>
      <c r="O20" s="199"/>
      <c r="P20" s="199"/>
      <c r="Q20" s="199" t="s">
        <v>240</v>
      </c>
      <c r="R20" s="199" t="s">
        <v>248</v>
      </c>
      <c r="S20" s="375"/>
      <c r="T20" s="29">
        <v>15000</v>
      </c>
      <c r="U20" s="12">
        <f t="shared" si="0"/>
        <v>15000</v>
      </c>
    </row>
    <row r="21" spans="1:21" ht="52.5" customHeight="1" x14ac:dyDescent="0.2">
      <c r="A21" s="374"/>
      <c r="B21" s="374"/>
      <c r="C21" s="374"/>
      <c r="D21" s="199" t="s">
        <v>57</v>
      </c>
      <c r="E21" s="199" t="s">
        <v>19</v>
      </c>
      <c r="F21" s="199" t="s">
        <v>19</v>
      </c>
      <c r="G21" s="199" t="s">
        <v>19</v>
      </c>
      <c r="H21" s="199" t="s">
        <v>19</v>
      </c>
      <c r="I21" s="199" t="s">
        <v>19</v>
      </c>
      <c r="J21" s="199" t="s">
        <v>19</v>
      </c>
      <c r="K21" s="199" t="s">
        <v>19</v>
      </c>
      <c r="L21" s="199" t="s">
        <v>19</v>
      </c>
      <c r="M21" s="199" t="s">
        <v>19</v>
      </c>
      <c r="N21" s="199" t="s">
        <v>19</v>
      </c>
      <c r="O21" s="199" t="s">
        <v>19</v>
      </c>
      <c r="P21" s="199" t="s">
        <v>19</v>
      </c>
      <c r="Q21" s="199" t="s">
        <v>182</v>
      </c>
      <c r="R21" s="199" t="s">
        <v>56</v>
      </c>
      <c r="S21" s="375"/>
      <c r="T21" s="29">
        <v>10000</v>
      </c>
      <c r="U21" s="12">
        <f t="shared" si="0"/>
        <v>10000</v>
      </c>
    </row>
    <row r="22" spans="1:21" ht="38.25" x14ac:dyDescent="0.2">
      <c r="A22" s="374"/>
      <c r="B22" s="374"/>
      <c r="C22" s="374"/>
      <c r="D22" s="199" t="s">
        <v>245</v>
      </c>
      <c r="E22" s="199" t="s">
        <v>19</v>
      </c>
      <c r="F22" s="199" t="s">
        <v>19</v>
      </c>
      <c r="G22" s="199" t="s">
        <v>19</v>
      </c>
      <c r="H22" s="199" t="s">
        <v>19</v>
      </c>
      <c r="I22" s="199" t="s">
        <v>19</v>
      </c>
      <c r="J22" s="199" t="s">
        <v>19</v>
      </c>
      <c r="K22" s="199" t="s">
        <v>19</v>
      </c>
      <c r="L22" s="199" t="s">
        <v>19</v>
      </c>
      <c r="M22" s="199" t="s">
        <v>19</v>
      </c>
      <c r="N22" s="199" t="s">
        <v>19</v>
      </c>
      <c r="O22" s="199" t="s">
        <v>19</v>
      </c>
      <c r="P22" s="199" t="s">
        <v>19</v>
      </c>
      <c r="Q22" s="199" t="s">
        <v>182</v>
      </c>
      <c r="R22" s="199" t="s">
        <v>56</v>
      </c>
      <c r="S22" s="375"/>
      <c r="T22" s="29">
        <v>2500</v>
      </c>
      <c r="U22" s="30">
        <f>T22</f>
        <v>2500</v>
      </c>
    </row>
    <row r="23" spans="1:21" ht="44.25" customHeight="1" x14ac:dyDescent="0.2">
      <c r="A23" s="374"/>
      <c r="B23" s="374"/>
      <c r="C23" s="199" t="s">
        <v>36</v>
      </c>
      <c r="D23" s="199" t="s">
        <v>59</v>
      </c>
      <c r="E23" s="199"/>
      <c r="F23" s="199"/>
      <c r="G23" s="199" t="s">
        <v>19</v>
      </c>
      <c r="H23" s="199"/>
      <c r="I23" s="199"/>
      <c r="J23" s="199"/>
      <c r="K23" s="199" t="s">
        <v>19</v>
      </c>
      <c r="L23" s="199"/>
      <c r="M23" s="199"/>
      <c r="N23" s="199" t="s">
        <v>19</v>
      </c>
      <c r="O23" s="199"/>
      <c r="P23" s="199"/>
      <c r="Q23" s="199" t="s">
        <v>182</v>
      </c>
      <c r="R23" s="199" t="s">
        <v>183</v>
      </c>
      <c r="S23" s="375"/>
      <c r="T23" s="29">
        <v>15000</v>
      </c>
      <c r="U23" s="30">
        <v>15000</v>
      </c>
    </row>
    <row r="24" spans="1:21" ht="44.2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192"/>
      <c r="T24" s="47"/>
      <c r="U24" s="198"/>
    </row>
    <row r="25" spans="1:21" x14ac:dyDescent="0.2">
      <c r="A25" s="388" t="s">
        <v>2</v>
      </c>
      <c r="B25" s="388"/>
      <c r="C25" s="388"/>
      <c r="D25" s="38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4"/>
      <c r="U25" s="14"/>
    </row>
    <row r="26" spans="1:21" x14ac:dyDescent="0.2">
      <c r="A26" s="388" t="s">
        <v>31</v>
      </c>
      <c r="B26" s="388"/>
      <c r="C26" s="388"/>
      <c r="D26" s="38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4"/>
      <c r="U26" s="14"/>
    </row>
    <row r="27" spans="1:21" x14ac:dyDescent="0.2">
      <c r="A27" s="388" t="s">
        <v>58</v>
      </c>
      <c r="B27" s="388"/>
      <c r="C27" s="388"/>
      <c r="D27" s="38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4"/>
      <c r="U27" s="14"/>
    </row>
    <row r="28" spans="1:21" x14ac:dyDescent="0.2">
      <c r="A28" s="27" t="s">
        <v>329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4"/>
    </row>
    <row r="29" spans="1:21" ht="13.5" thickBot="1" x14ac:dyDescent="0.25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U29" s="14"/>
    </row>
    <row r="30" spans="1:21" ht="13.5" thickBot="1" x14ac:dyDescent="0.25">
      <c r="A30" s="378" t="s">
        <v>20</v>
      </c>
      <c r="B30" s="380" t="s">
        <v>185</v>
      </c>
      <c r="C30" s="389" t="s">
        <v>21</v>
      </c>
      <c r="D30" s="380" t="s">
        <v>4</v>
      </c>
      <c r="E30" s="382" t="s">
        <v>114</v>
      </c>
      <c r="F30" s="383"/>
      <c r="G30" s="383"/>
      <c r="H30" s="384"/>
      <c r="I30" s="384"/>
      <c r="J30" s="384"/>
      <c r="K30" s="384"/>
      <c r="L30" s="384"/>
      <c r="M30" s="384"/>
      <c r="N30" s="384"/>
      <c r="O30" s="384"/>
      <c r="P30" s="385"/>
      <c r="Q30" s="380" t="s">
        <v>14</v>
      </c>
      <c r="R30" s="389" t="s">
        <v>15</v>
      </c>
      <c r="S30" s="386" t="s">
        <v>16</v>
      </c>
      <c r="T30" s="386"/>
      <c r="U30" s="387"/>
    </row>
    <row r="31" spans="1:21" ht="13.5" thickBot="1" x14ac:dyDescent="0.25">
      <c r="A31" s="379"/>
      <c r="B31" s="381"/>
      <c r="C31" s="390"/>
      <c r="D31" s="381"/>
      <c r="E31" s="301" t="s">
        <v>5</v>
      </c>
      <c r="F31" s="302" t="s">
        <v>6</v>
      </c>
      <c r="G31" s="302" t="s">
        <v>7</v>
      </c>
      <c r="H31" s="303" t="s">
        <v>8</v>
      </c>
      <c r="I31" s="303" t="s">
        <v>7</v>
      </c>
      <c r="J31" s="303" t="s">
        <v>9</v>
      </c>
      <c r="K31" s="303" t="s">
        <v>9</v>
      </c>
      <c r="L31" s="303" t="s">
        <v>8</v>
      </c>
      <c r="M31" s="303" t="s">
        <v>10</v>
      </c>
      <c r="N31" s="303" t="s">
        <v>11</v>
      </c>
      <c r="O31" s="303" t="s">
        <v>12</v>
      </c>
      <c r="P31" s="304" t="s">
        <v>13</v>
      </c>
      <c r="Q31" s="381"/>
      <c r="R31" s="390"/>
      <c r="S31" s="190" t="s">
        <v>36</v>
      </c>
      <c r="T31" s="188" t="s">
        <v>23</v>
      </c>
      <c r="U31" s="188" t="s">
        <v>18</v>
      </c>
    </row>
    <row r="32" spans="1:21" ht="123" customHeight="1" x14ac:dyDescent="0.2">
      <c r="A32" s="218">
        <v>2.2000000000000002</v>
      </c>
      <c r="B32" s="241" t="s">
        <v>355</v>
      </c>
      <c r="C32" s="374" t="s">
        <v>36</v>
      </c>
      <c r="D32" s="193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191"/>
      <c r="R32" s="193"/>
      <c r="S32" s="19"/>
      <c r="T32" s="11"/>
      <c r="U32" s="11"/>
    </row>
    <row r="33" spans="1:24" ht="98.25" customHeight="1" x14ac:dyDescent="0.2">
      <c r="A33" s="218" t="s">
        <v>320</v>
      </c>
      <c r="B33" s="217" t="s">
        <v>338</v>
      </c>
      <c r="C33" s="374"/>
      <c r="D33" s="191" t="s">
        <v>330</v>
      </c>
      <c r="E33" s="191"/>
      <c r="F33" s="191"/>
      <c r="G33" s="191" t="s">
        <v>19</v>
      </c>
      <c r="H33" s="191" t="s">
        <v>19</v>
      </c>
      <c r="I33" s="191" t="s">
        <v>19</v>
      </c>
      <c r="J33" s="191" t="s">
        <v>19</v>
      </c>
      <c r="K33" s="191" t="s">
        <v>19</v>
      </c>
      <c r="L33" s="191" t="s">
        <v>19</v>
      </c>
      <c r="M33" s="191" t="s">
        <v>19</v>
      </c>
      <c r="N33" s="191" t="s">
        <v>19</v>
      </c>
      <c r="O33" s="191" t="s">
        <v>19</v>
      </c>
      <c r="P33" s="191" t="s">
        <v>19</v>
      </c>
      <c r="Q33" s="191" t="s">
        <v>249</v>
      </c>
      <c r="R33" s="191" t="s">
        <v>238</v>
      </c>
      <c r="S33" s="19"/>
      <c r="T33" s="11">
        <v>120000</v>
      </c>
      <c r="U33" s="11">
        <f>T33</f>
        <v>120000</v>
      </c>
      <c r="W33" s="376"/>
      <c r="X33" s="376"/>
    </row>
    <row r="34" spans="1:24" ht="13.5" thickBot="1" x14ac:dyDescent="0.25">
      <c r="S34" s="23" t="s">
        <v>36</v>
      </c>
      <c r="T34" s="24">
        <f>SUM(T33+T23+T22+T21+T20+T19+T18+T17+T16+T15)</f>
        <v>271000</v>
      </c>
      <c r="U34" s="31">
        <f>+U33+U23+U22+U21+U20+U19+U18+U17+U16+U15</f>
        <v>271000</v>
      </c>
    </row>
  </sheetData>
  <mergeCells count="37">
    <mergeCell ref="W33:X33"/>
    <mergeCell ref="C32:C33"/>
    <mergeCell ref="A25:D25"/>
    <mergeCell ref="A26:D26"/>
    <mergeCell ref="A27:D27"/>
    <mergeCell ref="A29:S29"/>
    <mergeCell ref="A30:A31"/>
    <mergeCell ref="B30:B31"/>
    <mergeCell ref="C30:C31"/>
    <mergeCell ref="D30:D31"/>
    <mergeCell ref="E30:P30"/>
    <mergeCell ref="Q30:Q31"/>
    <mergeCell ref="R30:R31"/>
    <mergeCell ref="S30:U30"/>
    <mergeCell ref="A9:D9"/>
    <mergeCell ref="A1:U1"/>
    <mergeCell ref="A2:U2"/>
    <mergeCell ref="A3:U3"/>
    <mergeCell ref="A7:D7"/>
    <mergeCell ref="A8:D8"/>
    <mergeCell ref="A11:S11"/>
    <mergeCell ref="A12:A13"/>
    <mergeCell ref="B12:B13"/>
    <mergeCell ref="C12:C13"/>
    <mergeCell ref="D12:D13"/>
    <mergeCell ref="E12:P12"/>
    <mergeCell ref="Q12:Q13"/>
    <mergeCell ref="R12:R13"/>
    <mergeCell ref="S12:U12"/>
    <mergeCell ref="C14:C17"/>
    <mergeCell ref="S14:S23"/>
    <mergeCell ref="A15:A17"/>
    <mergeCell ref="B15:B17"/>
    <mergeCell ref="W15:X15"/>
    <mergeCell ref="A18:A23"/>
    <mergeCell ref="B18:B23"/>
    <mergeCell ref="C18:C22"/>
  </mergeCells>
  <printOptions horizontalCentered="1"/>
  <pageMargins left="0.39370078740157483" right="0.39370078740157483" top="0.59055118110236227" bottom="0.19685039370078741" header="0" footer="0"/>
  <pageSetup paperSize="5" scale="70" orientation="landscape" horizontalDpi="4294967293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66"/>
  </sheetPr>
  <dimension ref="A1:U49"/>
  <sheetViews>
    <sheetView zoomScale="85" zoomScaleNormal="85" workbookViewId="0">
      <selection activeCell="B10" sqref="B10:B11"/>
    </sheetView>
  </sheetViews>
  <sheetFormatPr baseColWidth="10" defaultRowHeight="12.75" x14ac:dyDescent="0.2"/>
  <cols>
    <col min="1" max="1" width="5.85546875" style="4" customWidth="1"/>
    <col min="2" max="2" width="26.7109375" style="4" customWidth="1"/>
    <col min="3" max="3" width="11.42578125" style="4"/>
    <col min="4" max="4" width="37.7109375" style="4" customWidth="1"/>
    <col min="5" max="5" width="2.28515625" style="4" bestFit="1" customWidth="1"/>
    <col min="6" max="6" width="2.140625" style="4" bestFit="1" customWidth="1"/>
    <col min="7" max="7" width="2.5703125" style="4" bestFit="1" customWidth="1"/>
    <col min="8" max="8" width="2.28515625" style="4" bestFit="1" customWidth="1"/>
    <col min="9" max="9" width="2.5703125" style="4" bestFit="1" customWidth="1"/>
    <col min="10" max="11" width="2.42578125" style="4" customWidth="1"/>
    <col min="12" max="13" width="2.28515625" style="4" bestFit="1" customWidth="1"/>
    <col min="14" max="14" width="2.42578125" style="4" bestFit="1" customWidth="1"/>
    <col min="15" max="16" width="2.28515625" style="4" bestFit="1" customWidth="1"/>
    <col min="17" max="17" width="13.85546875" style="4" customWidth="1"/>
    <col min="18" max="18" width="25.42578125" style="4" customWidth="1"/>
    <col min="19" max="19" width="8.85546875" style="4" customWidth="1"/>
    <col min="20" max="20" width="15.7109375" style="5" bestFit="1" customWidth="1"/>
    <col min="21" max="21" width="16.28515625" style="5" customWidth="1"/>
    <col min="22" max="16384" width="11.42578125" style="4"/>
  </cols>
  <sheetData>
    <row r="1" spans="1:21" s="2" customFormat="1" ht="15.75" x14ac:dyDescent="0.2">
      <c r="A1" s="356" t="s">
        <v>34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8"/>
    </row>
    <row r="2" spans="1:21" s="2" customFormat="1" ht="15.75" x14ac:dyDescent="0.2">
      <c r="A2" s="350" t="s">
        <v>177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2"/>
    </row>
    <row r="3" spans="1:21" s="2" customFormat="1" ht="15.75" customHeight="1" thickBot="1" x14ac:dyDescent="0.25">
      <c r="A3" s="353" t="s">
        <v>38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5"/>
    </row>
    <row r="4" spans="1:21" s="2" customFormat="1" ht="12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3"/>
    </row>
    <row r="5" spans="1:21" x14ac:dyDescent="0.2">
      <c r="A5" s="388" t="s">
        <v>3</v>
      </c>
      <c r="B5" s="388"/>
      <c r="C5" s="388"/>
      <c r="D5" s="38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spans="1:21" x14ac:dyDescent="0.2">
      <c r="A6" s="388" t="s">
        <v>0</v>
      </c>
      <c r="B6" s="388"/>
      <c r="C6" s="388"/>
      <c r="D6" s="38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spans="1:21" x14ac:dyDescent="0.2">
      <c r="A7" s="27" t="s">
        <v>1</v>
      </c>
      <c r="B7" s="27"/>
      <c r="C7" s="27"/>
      <c r="D7" s="2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spans="1:21" x14ac:dyDescent="0.2">
      <c r="A8" s="388" t="s">
        <v>45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</row>
    <row r="9" spans="1:21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spans="1:21" s="7" customFormat="1" ht="13.5" thickBot="1" x14ac:dyDescent="0.25">
      <c r="A10" s="391" t="s">
        <v>20</v>
      </c>
      <c r="B10" s="486" t="s">
        <v>48</v>
      </c>
      <c r="C10" s="393" t="s">
        <v>21</v>
      </c>
      <c r="D10" s="380" t="s">
        <v>4</v>
      </c>
      <c r="E10" s="383" t="s">
        <v>22</v>
      </c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95"/>
      <c r="Q10" s="380" t="s">
        <v>14</v>
      </c>
      <c r="R10" s="380" t="s">
        <v>15</v>
      </c>
      <c r="S10" s="396" t="s">
        <v>16</v>
      </c>
      <c r="T10" s="386"/>
      <c r="U10" s="387"/>
    </row>
    <row r="11" spans="1:21" s="8" customFormat="1" ht="42" customHeight="1" x14ac:dyDescent="0.2">
      <c r="A11" s="392"/>
      <c r="B11" s="488"/>
      <c r="C11" s="394"/>
      <c r="D11" s="381"/>
      <c r="E11" s="243" t="s">
        <v>5</v>
      </c>
      <c r="F11" s="244" t="s">
        <v>6</v>
      </c>
      <c r="G11" s="244" t="s">
        <v>7</v>
      </c>
      <c r="H11" s="244" t="s">
        <v>8</v>
      </c>
      <c r="I11" s="244" t="s">
        <v>7</v>
      </c>
      <c r="J11" s="244" t="s">
        <v>9</v>
      </c>
      <c r="K11" s="244" t="s">
        <v>9</v>
      </c>
      <c r="L11" s="244" t="s">
        <v>8</v>
      </c>
      <c r="M11" s="244" t="s">
        <v>10</v>
      </c>
      <c r="N11" s="244" t="s">
        <v>11</v>
      </c>
      <c r="O11" s="244" t="s">
        <v>12</v>
      </c>
      <c r="P11" s="245" t="s">
        <v>13</v>
      </c>
      <c r="Q11" s="381"/>
      <c r="R11" s="381"/>
      <c r="S11" s="190" t="s">
        <v>36</v>
      </c>
      <c r="T11" s="242" t="s">
        <v>23</v>
      </c>
      <c r="U11" s="188" t="s">
        <v>18</v>
      </c>
    </row>
    <row r="12" spans="1:21" s="8" customFormat="1" ht="89.25" x14ac:dyDescent="0.2">
      <c r="A12" s="199">
        <v>3.1</v>
      </c>
      <c r="B12" s="32" t="s">
        <v>171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199"/>
      <c r="R12" s="33"/>
      <c r="S12" s="216"/>
      <c r="T12" s="12"/>
      <c r="U12" s="12"/>
    </row>
    <row r="13" spans="1:21" ht="51" x14ac:dyDescent="0.2">
      <c r="A13" s="199" t="s">
        <v>172</v>
      </c>
      <c r="B13" s="199" t="s">
        <v>261</v>
      </c>
      <c r="C13" s="199" t="s">
        <v>36</v>
      </c>
      <c r="D13" s="199" t="s">
        <v>268</v>
      </c>
      <c r="E13" s="199"/>
      <c r="F13" s="199" t="s">
        <v>19</v>
      </c>
      <c r="G13" s="199"/>
      <c r="H13" s="199" t="s">
        <v>19</v>
      </c>
      <c r="I13" s="199"/>
      <c r="J13" s="199" t="s">
        <v>19</v>
      </c>
      <c r="K13" s="199"/>
      <c r="L13" s="199" t="s">
        <v>19</v>
      </c>
      <c r="M13" s="199"/>
      <c r="N13" s="199" t="s">
        <v>19</v>
      </c>
      <c r="O13" s="199"/>
      <c r="P13" s="199" t="s">
        <v>19</v>
      </c>
      <c r="Q13" s="199" t="s">
        <v>262</v>
      </c>
      <c r="R13" s="199" t="s">
        <v>65</v>
      </c>
      <c r="S13" s="216"/>
      <c r="T13" s="11">
        <f>75000+23740</f>
        <v>98740</v>
      </c>
      <c r="U13" s="12">
        <f>T13</f>
        <v>98740</v>
      </c>
    </row>
    <row r="14" spans="1:21" ht="63.75" x14ac:dyDescent="0.2">
      <c r="A14" s="349" t="s">
        <v>173</v>
      </c>
      <c r="B14" s="349" t="s">
        <v>270</v>
      </c>
      <c r="C14" s="199" t="s">
        <v>36</v>
      </c>
      <c r="D14" s="199" t="s">
        <v>269</v>
      </c>
      <c r="E14" s="199"/>
      <c r="F14" s="199"/>
      <c r="G14" s="199"/>
      <c r="H14" s="199" t="s">
        <v>19</v>
      </c>
      <c r="I14" s="199"/>
      <c r="J14" s="199"/>
      <c r="K14" s="199"/>
      <c r="L14" s="199" t="s">
        <v>19</v>
      </c>
      <c r="M14" s="199"/>
      <c r="N14" s="199"/>
      <c r="O14" s="199"/>
      <c r="P14" s="199"/>
      <c r="Q14" s="199" t="s">
        <v>263</v>
      </c>
      <c r="R14" s="199" t="s">
        <v>66</v>
      </c>
      <c r="S14" s="216"/>
      <c r="T14" s="11">
        <v>35000</v>
      </c>
      <c r="U14" s="12">
        <f>T14</f>
        <v>35000</v>
      </c>
    </row>
    <row r="15" spans="1:21" ht="63.75" x14ac:dyDescent="0.2">
      <c r="A15" s="348"/>
      <c r="B15" s="348"/>
      <c r="C15" s="199" t="s">
        <v>36</v>
      </c>
      <c r="D15" s="199" t="s">
        <v>271</v>
      </c>
      <c r="E15" s="199"/>
      <c r="F15" s="199"/>
      <c r="G15" s="199"/>
      <c r="H15" s="199" t="s">
        <v>19</v>
      </c>
      <c r="I15" s="199"/>
      <c r="J15" s="199"/>
      <c r="K15" s="199"/>
      <c r="L15" s="199"/>
      <c r="M15" s="199" t="s">
        <v>19</v>
      </c>
      <c r="N15" s="199"/>
      <c r="O15" s="199"/>
      <c r="P15" s="199"/>
      <c r="Q15" s="199" t="s">
        <v>263</v>
      </c>
      <c r="R15" s="199" t="s">
        <v>272</v>
      </c>
      <c r="S15" s="216"/>
      <c r="T15" s="11">
        <v>15000</v>
      </c>
      <c r="U15" s="12">
        <f>T15</f>
        <v>15000</v>
      </c>
    </row>
    <row r="16" spans="1:21" ht="51" x14ac:dyDescent="0.2">
      <c r="A16" s="349" t="s">
        <v>174</v>
      </c>
      <c r="B16" s="349" t="s">
        <v>350</v>
      </c>
      <c r="C16" s="199" t="s">
        <v>36</v>
      </c>
      <c r="D16" s="199" t="s">
        <v>311</v>
      </c>
      <c r="E16" s="199"/>
      <c r="F16" s="199"/>
      <c r="G16" s="199"/>
      <c r="H16" s="199" t="s">
        <v>19</v>
      </c>
      <c r="I16" s="199"/>
      <c r="J16" s="199" t="s">
        <v>19</v>
      </c>
      <c r="K16" s="199"/>
      <c r="L16" s="199" t="s">
        <v>19</v>
      </c>
      <c r="M16" s="199"/>
      <c r="N16" s="199" t="s">
        <v>19</v>
      </c>
      <c r="O16" s="199"/>
      <c r="P16" s="199" t="s">
        <v>19</v>
      </c>
      <c r="Q16" s="199" t="s">
        <v>264</v>
      </c>
      <c r="R16" s="199" t="s">
        <v>67</v>
      </c>
      <c r="S16" s="216"/>
      <c r="T16" s="11">
        <v>45000</v>
      </c>
      <c r="U16" s="12">
        <f t="shared" ref="U16:U19" si="0">T16</f>
        <v>45000</v>
      </c>
    </row>
    <row r="17" spans="1:21" ht="38.25" x14ac:dyDescent="0.2">
      <c r="A17" s="348"/>
      <c r="B17" s="348"/>
      <c r="C17" s="199" t="s">
        <v>36</v>
      </c>
      <c r="D17" s="199" t="s">
        <v>312</v>
      </c>
      <c r="E17" s="199"/>
      <c r="F17" s="199" t="s">
        <v>19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 t="s">
        <v>264</v>
      </c>
      <c r="R17" s="199" t="s">
        <v>67</v>
      </c>
      <c r="S17" s="216"/>
      <c r="T17" s="11">
        <f>16200+3000</f>
        <v>19200</v>
      </c>
      <c r="U17" s="12">
        <f>T17</f>
        <v>19200</v>
      </c>
    </row>
    <row r="18" spans="1:21" ht="38.25" x14ac:dyDescent="0.2">
      <c r="A18" s="349" t="s">
        <v>284</v>
      </c>
      <c r="B18" s="349" t="s">
        <v>351</v>
      </c>
      <c r="C18" s="199" t="s">
        <v>36</v>
      </c>
      <c r="D18" s="199" t="s">
        <v>349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 t="s">
        <v>264</v>
      </c>
      <c r="R18" s="199" t="s">
        <v>67</v>
      </c>
      <c r="S18" s="216"/>
      <c r="T18" s="11">
        <v>5900</v>
      </c>
      <c r="U18" s="12">
        <f t="shared" ref="U18" si="1">T18</f>
        <v>5900</v>
      </c>
    </row>
    <row r="19" spans="1:21" ht="38.25" x14ac:dyDescent="0.2">
      <c r="A19" s="347"/>
      <c r="B19" s="347"/>
      <c r="C19" s="199" t="s">
        <v>36</v>
      </c>
      <c r="D19" s="199" t="s">
        <v>273</v>
      </c>
      <c r="E19" s="199"/>
      <c r="F19" s="199"/>
      <c r="G19" s="199"/>
      <c r="H19" s="199" t="s">
        <v>19</v>
      </c>
      <c r="I19" s="199"/>
      <c r="J19" s="199"/>
      <c r="K19" s="199" t="s">
        <v>19</v>
      </c>
      <c r="L19" s="199"/>
      <c r="M19" s="199"/>
      <c r="N19" s="199" t="s">
        <v>19</v>
      </c>
      <c r="O19" s="199"/>
      <c r="P19" s="199"/>
      <c r="Q19" s="199" t="s">
        <v>264</v>
      </c>
      <c r="R19" s="199" t="s">
        <v>67</v>
      </c>
      <c r="S19" s="216"/>
      <c r="T19" s="11">
        <v>10000</v>
      </c>
      <c r="U19" s="12">
        <f t="shared" si="0"/>
        <v>10000</v>
      </c>
    </row>
    <row r="20" spans="1:21" ht="38.25" x14ac:dyDescent="0.2">
      <c r="A20" s="348"/>
      <c r="B20" s="348"/>
      <c r="C20" s="199" t="s">
        <v>36</v>
      </c>
      <c r="D20" s="199" t="s">
        <v>274</v>
      </c>
      <c r="E20" s="199"/>
      <c r="F20" s="199"/>
      <c r="G20" s="199" t="s">
        <v>19</v>
      </c>
      <c r="H20" s="199"/>
      <c r="I20" s="199"/>
      <c r="J20" s="199" t="s">
        <v>19</v>
      </c>
      <c r="K20" s="199"/>
      <c r="L20" s="199"/>
      <c r="M20" s="199" t="s">
        <v>19</v>
      </c>
      <c r="N20" s="199"/>
      <c r="O20" s="199"/>
      <c r="P20" s="199"/>
      <c r="Q20" s="199" t="s">
        <v>264</v>
      </c>
      <c r="R20" s="199" t="s">
        <v>67</v>
      </c>
      <c r="S20" s="216"/>
      <c r="T20" s="11">
        <v>3000</v>
      </c>
      <c r="U20" s="12">
        <f>T20</f>
        <v>3000</v>
      </c>
    </row>
    <row r="21" spans="1:21" s="2" customFormat="1" ht="64.5" thickBot="1" x14ac:dyDescent="0.25">
      <c r="A21" s="199" t="s">
        <v>285</v>
      </c>
      <c r="B21" s="199" t="s">
        <v>275</v>
      </c>
      <c r="C21" s="19" t="s">
        <v>36</v>
      </c>
      <c r="D21" s="199" t="s">
        <v>68</v>
      </c>
      <c r="E21" s="196"/>
      <c r="F21" s="19"/>
      <c r="G21" s="19"/>
      <c r="H21" s="19" t="s">
        <v>19</v>
      </c>
      <c r="I21" s="19"/>
      <c r="J21" s="19"/>
      <c r="K21" s="19"/>
      <c r="L21" s="19" t="s">
        <v>19</v>
      </c>
      <c r="M21" s="19"/>
      <c r="N21" s="19"/>
      <c r="O21" s="19"/>
      <c r="P21" s="19" t="s">
        <v>19</v>
      </c>
      <c r="Q21" s="199" t="s">
        <v>265</v>
      </c>
      <c r="R21" s="19" t="s">
        <v>55</v>
      </c>
      <c r="S21" s="219"/>
      <c r="T21" s="34">
        <v>15000</v>
      </c>
      <c r="U21" s="35">
        <f>T21</f>
        <v>15000</v>
      </c>
    </row>
    <row r="22" spans="1:21" s="2" customFormat="1" ht="16.5" thickBot="1" x14ac:dyDescent="0.25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37" t="s">
        <v>36</v>
      </c>
      <c r="T22" s="38">
        <f>+T21+T20+T19+T18+T17+T16+T15+T14+T13</f>
        <v>246840</v>
      </c>
      <c r="U22" s="38">
        <f>+U21+U20+U19+U18+U17+U16+U15+U14+U13</f>
        <v>246840</v>
      </c>
    </row>
    <row r="23" spans="1:21" s="2" customFormat="1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"/>
    </row>
    <row r="24" spans="1:2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0"/>
    </row>
    <row r="25" spans="1:2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0"/>
    </row>
    <row r="26" spans="1:2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39"/>
      <c r="S26" s="39"/>
      <c r="T26" s="40"/>
    </row>
    <row r="27" spans="1:2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</row>
    <row r="28" spans="1:21" s="7" customFormat="1" x14ac:dyDescent="0.2">
      <c r="A28" s="6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6"/>
      <c r="T28" s="6"/>
      <c r="U28" s="15"/>
    </row>
    <row r="29" spans="1:21" s="8" customFormat="1" ht="13.5" customHeight="1" x14ac:dyDescent="0.2">
      <c r="A29" s="6"/>
      <c r="B29" s="43"/>
      <c r="C29" s="43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3"/>
      <c r="R29" s="43"/>
      <c r="S29" s="36"/>
      <c r="T29" s="45"/>
      <c r="U29" s="14"/>
    </row>
    <row r="30" spans="1:21" s="8" customFormat="1" x14ac:dyDescent="0.2">
      <c r="A30" s="39"/>
      <c r="B30" s="4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36"/>
      <c r="T30" s="45"/>
      <c r="U30" s="14"/>
    </row>
    <row r="31" spans="1:21" s="17" customForma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7"/>
      <c r="U31" s="16"/>
    </row>
    <row r="32" spans="1:21" s="17" customForma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7"/>
      <c r="U32" s="16"/>
    </row>
    <row r="33" spans="1:2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4"/>
    </row>
    <row r="34" spans="1:2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4"/>
    </row>
    <row r="35" spans="1:2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4"/>
    </row>
    <row r="36" spans="1:2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4"/>
    </row>
    <row r="37" spans="1:2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4"/>
    </row>
    <row r="38" spans="1:2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4"/>
    </row>
    <row r="39" spans="1:2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4"/>
    </row>
    <row r="40" spans="1:2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4"/>
    </row>
    <row r="41" spans="1:2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4"/>
    </row>
    <row r="42" spans="1:2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4"/>
    </row>
    <row r="43" spans="1:2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4"/>
    </row>
    <row r="44" spans="1:2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4"/>
    </row>
    <row r="45" spans="1:2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4"/>
    </row>
    <row r="46" spans="1:2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4"/>
    </row>
    <row r="47" spans="1:2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4"/>
    </row>
    <row r="48" spans="1:2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4"/>
    </row>
    <row r="49" spans="1:2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4"/>
    </row>
  </sheetData>
  <mergeCells count="20">
    <mergeCell ref="A1:U1"/>
    <mergeCell ref="A2:U2"/>
    <mergeCell ref="A3:U3"/>
    <mergeCell ref="A5:D5"/>
    <mergeCell ref="A6:D6"/>
    <mergeCell ref="A8:U8"/>
    <mergeCell ref="A10:A11"/>
    <mergeCell ref="B10:B11"/>
    <mergeCell ref="C10:C11"/>
    <mergeCell ref="D10:D11"/>
    <mergeCell ref="E10:P10"/>
    <mergeCell ref="Q10:Q11"/>
    <mergeCell ref="R10:R11"/>
    <mergeCell ref="S10:U10"/>
    <mergeCell ref="A18:A20"/>
    <mergeCell ref="B18:B20"/>
    <mergeCell ref="B14:B15"/>
    <mergeCell ref="A14:A15"/>
    <mergeCell ref="B16:B17"/>
    <mergeCell ref="A16:A17"/>
  </mergeCells>
  <printOptions horizontalCentered="1"/>
  <pageMargins left="0.39370078740157483" right="0.39370078740157483" top="0.39370078740157483" bottom="0.19685039370078741" header="0" footer="0"/>
  <pageSetup paperSize="5" scale="73" orientation="landscape" horizontalDpi="4294967293" verticalDpi="300" r:id="rId1"/>
  <headerFooter alignWithMargins="0"/>
  <rowBreaks count="1" manualBreakCount="1">
    <brk id="2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N191"/>
  <sheetViews>
    <sheetView tabSelected="1" topLeftCell="A139" zoomScale="85" zoomScaleNormal="85" workbookViewId="0">
      <selection activeCell="E3" sqref="E3:E4"/>
    </sheetView>
  </sheetViews>
  <sheetFormatPr baseColWidth="10" defaultRowHeight="12.75" x14ac:dyDescent="0.2"/>
  <cols>
    <col min="1" max="1" width="38.7109375" style="51" customWidth="1"/>
    <col min="2" max="2" width="9" style="51" bestFit="1" customWidth="1"/>
    <col min="3" max="3" width="19.28515625" style="51" bestFit="1" customWidth="1"/>
    <col min="4" max="5" width="16.85546875" style="186" customWidth="1"/>
    <col min="6" max="6" width="8.5703125" style="51" customWidth="1"/>
    <col min="7" max="7" width="16" style="186" bestFit="1" customWidth="1"/>
    <col min="8" max="8" width="5.140625" style="51" hidden="1" customWidth="1"/>
    <col min="9" max="9" width="3.85546875" style="51" hidden="1" customWidth="1"/>
    <col min="10" max="10" width="14.85546875" style="186" hidden="1" customWidth="1"/>
    <col min="11" max="11" width="4.140625" style="51" hidden="1" customWidth="1"/>
    <col min="12" max="12" width="5.140625" style="51" hidden="1" customWidth="1"/>
    <col min="13" max="13" width="16.7109375" style="186" bestFit="1" customWidth="1"/>
    <col min="14" max="16384" width="11.42578125" style="51"/>
  </cols>
  <sheetData>
    <row r="1" spans="1:13" x14ac:dyDescent="0.2">
      <c r="A1" s="432" t="s">
        <v>38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13.5" thickBot="1" x14ac:dyDescent="0.25">
      <c r="A2" s="433" t="s">
        <v>204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39" customHeight="1" thickBot="1" x14ac:dyDescent="0.25">
      <c r="A3" s="359" t="s">
        <v>71</v>
      </c>
      <c r="B3" s="359" t="s">
        <v>152</v>
      </c>
      <c r="C3" s="359" t="s">
        <v>72</v>
      </c>
      <c r="D3" s="430" t="s">
        <v>73</v>
      </c>
      <c r="E3" s="430" t="s">
        <v>356</v>
      </c>
      <c r="F3" s="410" t="s">
        <v>150</v>
      </c>
      <c r="G3" s="411"/>
      <c r="H3" s="207" t="s">
        <v>74</v>
      </c>
      <c r="I3" s="437" t="s">
        <v>99</v>
      </c>
      <c r="J3" s="438"/>
      <c r="K3" s="434" t="s">
        <v>115</v>
      </c>
      <c r="L3" s="435"/>
      <c r="M3" s="278" t="s">
        <v>18</v>
      </c>
    </row>
    <row r="4" spans="1:13" ht="39" thickBot="1" x14ac:dyDescent="0.25">
      <c r="A4" s="360"/>
      <c r="B4" s="360"/>
      <c r="C4" s="360"/>
      <c r="D4" s="431"/>
      <c r="E4" s="431"/>
      <c r="F4" s="280" t="s">
        <v>75</v>
      </c>
      <c r="G4" s="281" t="s">
        <v>76</v>
      </c>
      <c r="H4" s="207"/>
      <c r="I4" s="282" t="s">
        <v>133</v>
      </c>
      <c r="J4" s="281" t="s">
        <v>76</v>
      </c>
      <c r="K4" s="207" t="s">
        <v>20</v>
      </c>
      <c r="L4" s="280" t="s">
        <v>76</v>
      </c>
      <c r="M4" s="283" t="s">
        <v>116</v>
      </c>
    </row>
    <row r="5" spans="1:13" x14ac:dyDescent="0.2">
      <c r="A5" s="104"/>
      <c r="B5" s="104"/>
      <c r="C5" s="104"/>
      <c r="D5" s="105"/>
      <c r="E5" s="105"/>
      <c r="F5" s="106"/>
      <c r="G5" s="105"/>
      <c r="H5" s="104"/>
      <c r="I5" s="104"/>
      <c r="J5" s="105"/>
      <c r="K5" s="104"/>
      <c r="L5" s="106"/>
      <c r="M5" s="105"/>
    </row>
    <row r="6" spans="1:13" x14ac:dyDescent="0.2">
      <c r="A6" s="404" t="s">
        <v>165</v>
      </c>
      <c r="B6" s="404"/>
      <c r="C6" s="404"/>
      <c r="D6" s="404"/>
      <c r="E6" s="404"/>
      <c r="F6" s="404"/>
      <c r="G6" s="404"/>
      <c r="H6" s="404"/>
      <c r="I6" s="201"/>
      <c r="J6" s="107"/>
      <c r="K6" s="108"/>
      <c r="L6" s="109"/>
      <c r="M6" s="110"/>
    </row>
    <row r="7" spans="1:13" x14ac:dyDescent="0.2">
      <c r="A7" s="436" t="s">
        <v>129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</row>
    <row r="8" spans="1:13" ht="13.5" customHeight="1" thickBot="1" x14ac:dyDescent="0.25">
      <c r="A8" s="439" t="s">
        <v>130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110"/>
    </row>
    <row r="9" spans="1:13" ht="13.5" thickBot="1" x14ac:dyDescent="0.25">
      <c r="A9" s="398"/>
      <c r="B9" s="399"/>
      <c r="C9" s="399"/>
      <c r="D9" s="400" t="s">
        <v>77</v>
      </c>
      <c r="E9" s="400"/>
      <c r="F9" s="400"/>
      <c r="G9" s="111">
        <f>SUM(G10:G26)</f>
        <v>740670</v>
      </c>
      <c r="H9" s="112"/>
      <c r="I9" s="112"/>
      <c r="J9" s="111">
        <f>SUM(J10:J26)</f>
        <v>0</v>
      </c>
      <c r="K9" s="112"/>
      <c r="L9" s="111">
        <v>0</v>
      </c>
      <c r="M9" s="113">
        <f>(G9+J9)</f>
        <v>740670</v>
      </c>
    </row>
    <row r="10" spans="1:13" x14ac:dyDescent="0.2">
      <c r="A10" s="114" t="s">
        <v>82</v>
      </c>
      <c r="B10" s="115">
        <v>286</v>
      </c>
      <c r="C10" s="115" t="s">
        <v>83</v>
      </c>
      <c r="D10" s="116">
        <v>30</v>
      </c>
      <c r="E10" s="309">
        <v>12</v>
      </c>
      <c r="F10" s="117"/>
      <c r="G10" s="116">
        <f>+E10*D10</f>
        <v>360</v>
      </c>
      <c r="H10" s="118"/>
      <c r="I10" s="118"/>
      <c r="J10" s="119">
        <v>0</v>
      </c>
      <c r="K10" s="118"/>
      <c r="L10" s="119">
        <v>0</v>
      </c>
      <c r="M10" s="120">
        <v>0</v>
      </c>
    </row>
    <row r="11" spans="1:13" ht="12" customHeight="1" x14ac:dyDescent="0.2">
      <c r="A11" s="121" t="s">
        <v>282</v>
      </c>
      <c r="B11" s="122">
        <v>299</v>
      </c>
      <c r="C11" s="122" t="s">
        <v>118</v>
      </c>
      <c r="D11" s="123">
        <v>25</v>
      </c>
      <c r="E11" s="308">
        <v>10000</v>
      </c>
      <c r="F11" s="124"/>
      <c r="G11" s="123">
        <f>+E11*D11</f>
        <v>250000</v>
      </c>
      <c r="H11" s="125"/>
      <c r="I11" s="125"/>
      <c r="J11" s="123">
        <v>0</v>
      </c>
      <c r="K11" s="125"/>
      <c r="L11" s="126">
        <v>0</v>
      </c>
      <c r="M11" s="127">
        <v>0</v>
      </c>
    </row>
    <row r="12" spans="1:13" x14ac:dyDescent="0.2">
      <c r="A12" s="121" t="s">
        <v>281</v>
      </c>
      <c r="B12" s="122">
        <v>211</v>
      </c>
      <c r="C12" s="122" t="s">
        <v>85</v>
      </c>
      <c r="D12" s="128">
        <v>30</v>
      </c>
      <c r="E12" s="308">
        <v>595</v>
      </c>
      <c r="F12" s="129"/>
      <c r="G12" s="128">
        <f>+E12*D12</f>
        <v>17850</v>
      </c>
      <c r="H12" s="125"/>
      <c r="I12" s="125"/>
      <c r="J12" s="123"/>
      <c r="K12" s="125"/>
      <c r="L12" s="123"/>
      <c r="M12" s="127"/>
    </row>
    <row r="13" spans="1:13" x14ac:dyDescent="0.2">
      <c r="A13" s="121" t="s">
        <v>297</v>
      </c>
      <c r="B13" s="122">
        <v>211</v>
      </c>
      <c r="C13" s="122" t="s">
        <v>102</v>
      </c>
      <c r="D13" s="128">
        <v>30</v>
      </c>
      <c r="E13" s="308">
        <v>11434</v>
      </c>
      <c r="F13" s="129"/>
      <c r="G13" s="128">
        <f>+D13*E13</f>
        <v>343020</v>
      </c>
      <c r="H13" s="125"/>
      <c r="I13" s="125"/>
      <c r="J13" s="123"/>
      <c r="K13" s="125"/>
      <c r="L13" s="123"/>
      <c r="M13" s="127"/>
    </row>
    <row r="14" spans="1:13" x14ac:dyDescent="0.2">
      <c r="A14" s="121" t="s">
        <v>153</v>
      </c>
      <c r="B14" s="122">
        <v>291</v>
      </c>
      <c r="C14" s="122" t="s">
        <v>154</v>
      </c>
      <c r="D14" s="123">
        <v>750</v>
      </c>
      <c r="E14" s="308">
        <v>1</v>
      </c>
      <c r="F14" s="124"/>
      <c r="G14" s="123">
        <f>+E14*D14</f>
        <v>750</v>
      </c>
      <c r="H14" s="125"/>
      <c r="I14" s="125"/>
      <c r="J14" s="123">
        <v>0</v>
      </c>
      <c r="K14" s="125"/>
      <c r="L14" s="123">
        <v>0</v>
      </c>
      <c r="M14" s="127">
        <v>0</v>
      </c>
    </row>
    <row r="15" spans="1:13" ht="12" customHeight="1" x14ac:dyDescent="0.2">
      <c r="A15" s="121" t="s">
        <v>86</v>
      </c>
      <c r="B15" s="122">
        <v>122</v>
      </c>
      <c r="C15" s="122" t="s">
        <v>87</v>
      </c>
      <c r="D15" s="123">
        <v>250</v>
      </c>
      <c r="E15" s="308">
        <v>1</v>
      </c>
      <c r="F15" s="124"/>
      <c r="G15" s="123">
        <f>+E15*D15</f>
        <v>250</v>
      </c>
      <c r="H15" s="125"/>
      <c r="I15" s="125"/>
      <c r="J15" s="123">
        <v>0</v>
      </c>
      <c r="K15" s="125"/>
      <c r="L15" s="126">
        <v>0</v>
      </c>
      <c r="M15" s="127">
        <v>0</v>
      </c>
    </row>
    <row r="16" spans="1:13" x14ac:dyDescent="0.2">
      <c r="A16" s="130" t="s">
        <v>113</v>
      </c>
      <c r="B16" s="131">
        <v>122</v>
      </c>
      <c r="C16" s="131" t="s">
        <v>111</v>
      </c>
      <c r="D16" s="132">
        <v>8</v>
      </c>
      <c r="E16" s="308">
        <v>50</v>
      </c>
      <c r="F16" s="133"/>
      <c r="G16" s="123">
        <f t="shared" ref="G16:G26" si="0">+E16*D16</f>
        <v>400</v>
      </c>
      <c r="H16" s="134"/>
      <c r="I16" s="134"/>
      <c r="J16" s="123">
        <v>0</v>
      </c>
      <c r="K16" s="134"/>
      <c r="L16" s="132">
        <v>0</v>
      </c>
      <c r="M16" s="135">
        <v>0</v>
      </c>
    </row>
    <row r="17" spans="1:13" x14ac:dyDescent="0.2">
      <c r="A17" s="130" t="s">
        <v>113</v>
      </c>
      <c r="B17" s="131">
        <v>122</v>
      </c>
      <c r="C17" s="131" t="s">
        <v>112</v>
      </c>
      <c r="D17" s="132">
        <v>5</v>
      </c>
      <c r="E17" s="308">
        <v>82</v>
      </c>
      <c r="F17" s="133"/>
      <c r="G17" s="123">
        <f t="shared" si="0"/>
        <v>410</v>
      </c>
      <c r="H17" s="134"/>
      <c r="I17" s="134"/>
      <c r="J17" s="123">
        <v>0</v>
      </c>
      <c r="K17" s="134"/>
      <c r="L17" s="132">
        <v>0</v>
      </c>
      <c r="M17" s="135">
        <v>0</v>
      </c>
    </row>
    <row r="18" spans="1:13" x14ac:dyDescent="0.2">
      <c r="A18" s="121" t="s">
        <v>100</v>
      </c>
      <c r="B18" s="122">
        <v>173</v>
      </c>
      <c r="C18" s="122" t="s">
        <v>298</v>
      </c>
      <c r="D18" s="128">
        <v>35000</v>
      </c>
      <c r="E18" s="308">
        <v>1</v>
      </c>
      <c r="F18" s="136"/>
      <c r="G18" s="123">
        <f t="shared" si="0"/>
        <v>35000</v>
      </c>
      <c r="H18" s="125"/>
      <c r="I18" s="125"/>
      <c r="J18" s="123">
        <v>0</v>
      </c>
      <c r="K18" s="125"/>
      <c r="L18" s="28">
        <v>0</v>
      </c>
      <c r="M18" s="137">
        <v>0</v>
      </c>
    </row>
    <row r="19" spans="1:13" x14ac:dyDescent="0.2">
      <c r="A19" s="121" t="s">
        <v>117</v>
      </c>
      <c r="B19" s="122">
        <v>283</v>
      </c>
      <c r="C19" s="122" t="s">
        <v>84</v>
      </c>
      <c r="D19" s="128">
        <v>15</v>
      </c>
      <c r="E19" s="308">
        <v>24</v>
      </c>
      <c r="F19" s="129"/>
      <c r="G19" s="123">
        <f t="shared" si="0"/>
        <v>360</v>
      </c>
      <c r="H19" s="125"/>
      <c r="I19" s="125"/>
      <c r="J19" s="123">
        <v>0</v>
      </c>
      <c r="K19" s="125"/>
      <c r="L19" s="123">
        <v>0</v>
      </c>
      <c r="M19" s="127">
        <v>0</v>
      </c>
    </row>
    <row r="20" spans="1:13" x14ac:dyDescent="0.2">
      <c r="A20" s="121" t="s">
        <v>125</v>
      </c>
      <c r="B20" s="122">
        <v>286</v>
      </c>
      <c r="C20" s="122" t="s">
        <v>102</v>
      </c>
      <c r="D20" s="123">
        <v>750</v>
      </c>
      <c r="E20" s="308">
        <v>5</v>
      </c>
      <c r="F20" s="124"/>
      <c r="G20" s="123">
        <f t="shared" si="0"/>
        <v>3750</v>
      </c>
      <c r="H20" s="125"/>
      <c r="I20" s="125"/>
      <c r="J20" s="123">
        <v>0</v>
      </c>
      <c r="K20" s="125"/>
      <c r="L20" s="123">
        <v>0</v>
      </c>
      <c r="M20" s="127">
        <v>0</v>
      </c>
    </row>
    <row r="21" spans="1:13" x14ac:dyDescent="0.2">
      <c r="A21" s="121" t="s">
        <v>190</v>
      </c>
      <c r="B21" s="122">
        <v>292</v>
      </c>
      <c r="C21" s="122" t="s">
        <v>102</v>
      </c>
      <c r="D21" s="123">
        <v>50</v>
      </c>
      <c r="E21" s="308">
        <v>24</v>
      </c>
      <c r="F21" s="124"/>
      <c r="G21" s="123">
        <f t="shared" si="0"/>
        <v>1200</v>
      </c>
      <c r="H21" s="125"/>
      <c r="I21" s="125"/>
      <c r="J21" s="123">
        <v>0</v>
      </c>
      <c r="K21" s="125"/>
      <c r="L21" s="123">
        <v>0</v>
      </c>
      <c r="M21" s="127">
        <v>0</v>
      </c>
    </row>
    <row r="22" spans="1:13" x14ac:dyDescent="0.2">
      <c r="A22" s="121" t="s">
        <v>354</v>
      </c>
      <c r="B22" s="122">
        <v>296</v>
      </c>
      <c r="C22" s="122" t="s">
        <v>102</v>
      </c>
      <c r="D22" s="123">
        <v>3900</v>
      </c>
      <c r="E22" s="308">
        <v>1</v>
      </c>
      <c r="F22" s="124"/>
      <c r="G22" s="123">
        <f t="shared" si="0"/>
        <v>3900</v>
      </c>
      <c r="H22" s="125"/>
      <c r="I22" s="125"/>
      <c r="J22" s="123"/>
      <c r="K22" s="125"/>
      <c r="L22" s="123"/>
      <c r="M22" s="127"/>
    </row>
    <row r="23" spans="1:13" x14ac:dyDescent="0.2">
      <c r="A23" s="121" t="s">
        <v>315</v>
      </c>
      <c r="B23" s="122"/>
      <c r="C23" s="122" t="s">
        <v>102</v>
      </c>
      <c r="D23" s="123">
        <v>3000</v>
      </c>
      <c r="E23" s="308">
        <v>20</v>
      </c>
      <c r="F23" s="124"/>
      <c r="G23" s="123">
        <f t="shared" si="0"/>
        <v>60000</v>
      </c>
      <c r="H23" s="125"/>
      <c r="I23" s="125"/>
      <c r="J23" s="123"/>
      <c r="K23" s="125"/>
      <c r="L23" s="123"/>
      <c r="M23" s="127"/>
    </row>
    <row r="24" spans="1:13" x14ac:dyDescent="0.2">
      <c r="A24" s="121" t="s">
        <v>357</v>
      </c>
      <c r="B24" s="122"/>
      <c r="C24" s="122" t="s">
        <v>102</v>
      </c>
      <c r="D24" s="123">
        <v>2000</v>
      </c>
      <c r="E24" s="308">
        <v>10</v>
      </c>
      <c r="F24" s="124"/>
      <c r="G24" s="123">
        <f t="shared" si="0"/>
        <v>20000</v>
      </c>
      <c r="H24" s="125"/>
      <c r="I24" s="125"/>
      <c r="J24" s="123"/>
      <c r="K24" s="125"/>
      <c r="L24" s="123"/>
      <c r="M24" s="127"/>
    </row>
    <row r="25" spans="1:13" x14ac:dyDescent="0.2">
      <c r="A25" s="121" t="s">
        <v>151</v>
      </c>
      <c r="B25" s="122">
        <v>232</v>
      </c>
      <c r="C25" s="122" t="s">
        <v>323</v>
      </c>
      <c r="D25" s="128">
        <v>210</v>
      </c>
      <c r="E25" s="308">
        <v>2</v>
      </c>
      <c r="F25" s="129"/>
      <c r="G25" s="123">
        <f t="shared" si="0"/>
        <v>420</v>
      </c>
      <c r="H25" s="125"/>
      <c r="I25" s="125"/>
      <c r="J25" s="123">
        <v>0</v>
      </c>
      <c r="K25" s="125"/>
      <c r="L25" s="123">
        <v>0</v>
      </c>
      <c r="M25" s="127">
        <v>0</v>
      </c>
    </row>
    <row r="26" spans="1:13" ht="13.5" thickBot="1" x14ac:dyDescent="0.25">
      <c r="A26" s="246" t="s">
        <v>167</v>
      </c>
      <c r="B26" s="247">
        <v>185</v>
      </c>
      <c r="C26" s="247" t="s">
        <v>168</v>
      </c>
      <c r="D26" s="248">
        <v>1500</v>
      </c>
      <c r="E26" s="310">
        <v>2</v>
      </c>
      <c r="F26" s="249"/>
      <c r="G26" s="251">
        <f t="shared" si="0"/>
        <v>3000</v>
      </c>
      <c r="H26" s="250"/>
      <c r="I26" s="250"/>
      <c r="J26" s="251">
        <v>0</v>
      </c>
      <c r="K26" s="250"/>
      <c r="L26" s="251">
        <v>0</v>
      </c>
      <c r="M26" s="252">
        <v>0</v>
      </c>
    </row>
    <row r="27" spans="1:13" x14ac:dyDescent="0.2">
      <c r="A27" s="108"/>
      <c r="B27" s="138"/>
      <c r="C27" s="138"/>
      <c r="D27" s="139"/>
      <c r="E27" s="139"/>
      <c r="F27" s="140"/>
      <c r="G27" s="139"/>
      <c r="H27" s="108"/>
      <c r="I27" s="108"/>
      <c r="J27" s="110"/>
      <c r="K27" s="108"/>
      <c r="L27" s="110"/>
      <c r="M27" s="110"/>
    </row>
    <row r="28" spans="1:13" x14ac:dyDescent="0.2">
      <c r="A28" s="108"/>
      <c r="B28" s="138"/>
      <c r="C28" s="138"/>
      <c r="D28" s="139"/>
      <c r="E28" s="139"/>
      <c r="F28" s="140"/>
      <c r="G28" s="139"/>
      <c r="H28" s="108"/>
      <c r="I28" s="108"/>
      <c r="J28" s="110"/>
      <c r="K28" s="108"/>
      <c r="L28" s="110"/>
      <c r="M28" s="110"/>
    </row>
    <row r="29" spans="1:13" x14ac:dyDescent="0.2">
      <c r="A29" s="108"/>
      <c r="B29" s="138"/>
      <c r="C29" s="138"/>
      <c r="D29" s="139"/>
      <c r="E29" s="139"/>
      <c r="F29" s="140"/>
      <c r="G29" s="139"/>
      <c r="H29" s="108"/>
      <c r="I29" s="108"/>
      <c r="J29" s="110"/>
      <c r="K29" s="108"/>
      <c r="L29" s="110"/>
      <c r="M29" s="110"/>
    </row>
    <row r="30" spans="1:13" x14ac:dyDescent="0.2">
      <c r="A30" s="108"/>
      <c r="B30" s="138"/>
      <c r="C30" s="138"/>
      <c r="D30" s="139"/>
      <c r="E30" s="139"/>
      <c r="F30" s="140"/>
      <c r="G30" s="139"/>
      <c r="H30" s="108"/>
      <c r="I30" s="108"/>
      <c r="J30" s="110"/>
      <c r="K30" s="108"/>
      <c r="L30" s="110"/>
      <c r="M30" s="110"/>
    </row>
    <row r="31" spans="1:13" x14ac:dyDescent="0.2">
      <c r="A31" s="108"/>
      <c r="B31" s="138"/>
      <c r="C31" s="138"/>
      <c r="D31" s="139"/>
      <c r="E31" s="139"/>
      <c r="F31" s="140"/>
      <c r="G31" s="139"/>
      <c r="H31" s="108"/>
      <c r="I31" s="108"/>
      <c r="J31" s="110"/>
      <c r="K31" s="108"/>
      <c r="L31" s="110"/>
      <c r="M31" s="110"/>
    </row>
    <row r="32" spans="1:13" x14ac:dyDescent="0.2">
      <c r="A32" s="108"/>
      <c r="B32" s="138"/>
      <c r="C32" s="138"/>
      <c r="D32" s="139"/>
      <c r="E32" s="139"/>
      <c r="F32" s="140"/>
      <c r="G32" s="139"/>
      <c r="H32" s="108"/>
      <c r="I32" s="108"/>
      <c r="J32" s="110"/>
      <c r="K32" s="108"/>
      <c r="L32" s="110"/>
      <c r="M32" s="110"/>
    </row>
    <row r="33" spans="1:13" x14ac:dyDescent="0.2">
      <c r="A33" s="108"/>
      <c r="B33" s="138"/>
      <c r="C33" s="138"/>
      <c r="D33" s="139"/>
      <c r="E33" s="139"/>
      <c r="F33" s="140"/>
      <c r="G33" s="139"/>
      <c r="H33" s="108"/>
      <c r="I33" s="108"/>
      <c r="J33" s="110"/>
      <c r="K33" s="108"/>
      <c r="L33" s="110"/>
      <c r="M33" s="110"/>
    </row>
    <row r="34" spans="1:13" ht="13.5" thickBot="1" x14ac:dyDescent="0.25">
      <c r="A34" s="108"/>
      <c r="B34" s="138"/>
      <c r="C34" s="138"/>
      <c r="D34" s="139"/>
      <c r="E34" s="139"/>
      <c r="F34" s="140"/>
      <c r="G34" s="139"/>
      <c r="H34" s="108"/>
      <c r="I34" s="108"/>
      <c r="J34" s="110"/>
      <c r="K34" s="108"/>
      <c r="L34" s="110"/>
      <c r="M34" s="110"/>
    </row>
    <row r="35" spans="1:13" ht="39" customHeight="1" thickBot="1" x14ac:dyDescent="0.25">
      <c r="A35" s="406" t="s">
        <v>71</v>
      </c>
      <c r="B35" s="359" t="s">
        <v>152</v>
      </c>
      <c r="C35" s="359" t="s">
        <v>72</v>
      </c>
      <c r="D35" s="408" t="s">
        <v>73</v>
      </c>
      <c r="E35" s="307"/>
      <c r="F35" s="410" t="s">
        <v>150</v>
      </c>
      <c r="G35" s="411"/>
      <c r="H35" s="359" t="s">
        <v>74</v>
      </c>
      <c r="I35" s="401" t="s">
        <v>99</v>
      </c>
      <c r="J35" s="401"/>
      <c r="K35" s="402" t="s">
        <v>115</v>
      </c>
      <c r="L35" s="403"/>
      <c r="M35" s="284" t="s">
        <v>18</v>
      </c>
    </row>
    <row r="36" spans="1:13" ht="39" thickBot="1" x14ac:dyDescent="0.25">
      <c r="A36" s="407"/>
      <c r="B36" s="360"/>
      <c r="C36" s="360"/>
      <c r="D36" s="409"/>
      <c r="E36" s="285"/>
      <c r="F36" s="280" t="s">
        <v>75</v>
      </c>
      <c r="G36" s="281" t="s">
        <v>76</v>
      </c>
      <c r="H36" s="360"/>
      <c r="I36" s="207" t="s">
        <v>133</v>
      </c>
      <c r="J36" s="281" t="s">
        <v>76</v>
      </c>
      <c r="K36" s="207" t="s">
        <v>20</v>
      </c>
      <c r="L36" s="280" t="s">
        <v>76</v>
      </c>
      <c r="M36" s="283" t="s">
        <v>116</v>
      </c>
    </row>
    <row r="37" spans="1:13" ht="12" customHeight="1" x14ac:dyDescent="0.2">
      <c r="A37" s="108"/>
      <c r="B37" s="138"/>
      <c r="C37" s="138"/>
      <c r="D37" s="110"/>
      <c r="E37" s="110"/>
      <c r="F37" s="109"/>
      <c r="G37" s="110"/>
      <c r="H37" s="108"/>
      <c r="I37" s="108"/>
      <c r="J37" s="110"/>
      <c r="K37" s="108"/>
      <c r="L37" s="109"/>
      <c r="M37" s="110"/>
    </row>
    <row r="38" spans="1:13" ht="12" customHeight="1" x14ac:dyDescent="0.2">
      <c r="A38" s="404" t="s">
        <v>88</v>
      </c>
      <c r="B38" s="404"/>
      <c r="C38" s="404"/>
      <c r="D38" s="404"/>
      <c r="E38" s="404"/>
      <c r="F38" s="404"/>
      <c r="G38" s="404"/>
      <c r="H38" s="404"/>
      <c r="I38" s="201"/>
      <c r="J38" s="107"/>
      <c r="K38" s="108"/>
      <c r="L38" s="109"/>
      <c r="M38" s="110"/>
    </row>
    <row r="39" spans="1:13" ht="12" customHeight="1" x14ac:dyDescent="0.2">
      <c r="A39" s="405" t="s">
        <v>170</v>
      </c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</row>
    <row r="40" spans="1:13" ht="12" customHeight="1" thickBot="1" x14ac:dyDescent="0.25">
      <c r="A40" s="397" t="s">
        <v>131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</row>
    <row r="41" spans="1:13" ht="12" customHeight="1" thickBot="1" x14ac:dyDescent="0.25">
      <c r="A41" s="398"/>
      <c r="B41" s="399"/>
      <c r="C41" s="399"/>
      <c r="D41" s="400" t="s">
        <v>77</v>
      </c>
      <c r="E41" s="400"/>
      <c r="F41" s="400"/>
      <c r="G41" s="111">
        <f>SUM(G42:G62)</f>
        <v>271000</v>
      </c>
      <c r="H41" s="112"/>
      <c r="I41" s="112"/>
      <c r="J41" s="111">
        <f>SUM(J42:J62)</f>
        <v>0</v>
      </c>
      <c r="K41" s="319"/>
      <c r="L41" s="320">
        <v>0</v>
      </c>
      <c r="M41" s="321">
        <f>SUM(G41+J41+L41)</f>
        <v>271000</v>
      </c>
    </row>
    <row r="42" spans="1:13" ht="12" customHeight="1" x14ac:dyDescent="0.2">
      <c r="A42" s="114" t="s">
        <v>86</v>
      </c>
      <c r="B42" s="115">
        <v>122</v>
      </c>
      <c r="C42" s="115" t="s">
        <v>87</v>
      </c>
      <c r="D42" s="119">
        <v>0.5</v>
      </c>
      <c r="E42" s="315">
        <v>1000</v>
      </c>
      <c r="F42" s="253"/>
      <c r="G42" s="119">
        <f>+D42*E42</f>
        <v>500</v>
      </c>
      <c r="H42" s="118"/>
      <c r="I42" s="118"/>
      <c r="J42" s="119">
        <v>0</v>
      </c>
      <c r="K42" s="118"/>
      <c r="L42" s="119">
        <v>0</v>
      </c>
      <c r="M42" s="120"/>
    </row>
    <row r="43" spans="1:13" x14ac:dyDescent="0.2">
      <c r="A43" s="121" t="s">
        <v>167</v>
      </c>
      <c r="B43" s="122">
        <v>185</v>
      </c>
      <c r="C43" s="122" t="s">
        <v>168</v>
      </c>
      <c r="D43" s="128">
        <v>1000</v>
      </c>
      <c r="E43" s="316">
        <v>3</v>
      </c>
      <c r="F43" s="129"/>
      <c r="G43" s="123">
        <f t="shared" ref="G43:G62" si="1">+D43*E43</f>
        <v>3000</v>
      </c>
      <c r="H43" s="125"/>
      <c r="I43" s="125"/>
      <c r="J43" s="123">
        <v>0</v>
      </c>
      <c r="K43" s="125"/>
      <c r="L43" s="123">
        <v>0</v>
      </c>
      <c r="M43" s="127"/>
    </row>
    <row r="44" spans="1:13" x14ac:dyDescent="0.2">
      <c r="A44" s="121" t="s">
        <v>281</v>
      </c>
      <c r="B44" s="122">
        <v>211</v>
      </c>
      <c r="C44" s="122" t="s">
        <v>85</v>
      </c>
      <c r="D44" s="128">
        <v>30</v>
      </c>
      <c r="E44" s="316">
        <v>30</v>
      </c>
      <c r="F44" s="129"/>
      <c r="G44" s="123">
        <f t="shared" si="1"/>
        <v>900</v>
      </c>
      <c r="H44" s="125"/>
      <c r="I44" s="125"/>
      <c r="J44" s="123"/>
      <c r="K44" s="125"/>
      <c r="L44" s="123"/>
      <c r="M44" s="127"/>
    </row>
    <row r="45" spans="1:13" ht="12" customHeight="1" x14ac:dyDescent="0.2">
      <c r="A45" s="121" t="s">
        <v>119</v>
      </c>
      <c r="B45" s="122">
        <v>299</v>
      </c>
      <c r="C45" s="122" t="s">
        <v>118</v>
      </c>
      <c r="D45" s="123">
        <v>25</v>
      </c>
      <c r="E45" s="316">
        <v>4200</v>
      </c>
      <c r="F45" s="124"/>
      <c r="G45" s="123">
        <f t="shared" si="1"/>
        <v>105000</v>
      </c>
      <c r="H45" s="125"/>
      <c r="I45" s="125"/>
      <c r="J45" s="123">
        <v>0</v>
      </c>
      <c r="K45" s="125"/>
      <c r="L45" s="126">
        <v>0</v>
      </c>
      <c r="M45" s="127"/>
    </row>
    <row r="46" spans="1:13" ht="12" customHeight="1" x14ac:dyDescent="0.2">
      <c r="A46" s="121" t="s">
        <v>188</v>
      </c>
      <c r="B46" s="122">
        <v>283</v>
      </c>
      <c r="C46" s="122" t="s">
        <v>120</v>
      </c>
      <c r="D46" s="123">
        <v>15</v>
      </c>
      <c r="E46" s="316">
        <v>60</v>
      </c>
      <c r="F46" s="124"/>
      <c r="G46" s="123">
        <f t="shared" si="1"/>
        <v>900</v>
      </c>
      <c r="H46" s="125"/>
      <c r="I46" s="125"/>
      <c r="J46" s="123">
        <v>0</v>
      </c>
      <c r="K46" s="125"/>
      <c r="L46" s="126">
        <v>0</v>
      </c>
      <c r="M46" s="127"/>
    </row>
    <row r="47" spans="1:13" ht="12" customHeight="1" x14ac:dyDescent="0.2">
      <c r="A47" s="121" t="s">
        <v>192</v>
      </c>
      <c r="B47" s="122">
        <v>223</v>
      </c>
      <c r="C47" s="122" t="s">
        <v>193</v>
      </c>
      <c r="D47" s="123">
        <v>125</v>
      </c>
      <c r="E47" s="316">
        <v>15</v>
      </c>
      <c r="F47" s="124"/>
      <c r="G47" s="123">
        <f t="shared" si="1"/>
        <v>1875</v>
      </c>
      <c r="H47" s="125"/>
      <c r="I47" s="125"/>
      <c r="J47" s="123"/>
      <c r="K47" s="125"/>
      <c r="L47" s="126"/>
      <c r="M47" s="127"/>
    </row>
    <row r="48" spans="1:13" x14ac:dyDescent="0.2">
      <c r="A48" s="143" t="s">
        <v>122</v>
      </c>
      <c r="B48" s="131">
        <v>283</v>
      </c>
      <c r="C48" s="144" t="s">
        <v>121</v>
      </c>
      <c r="D48" s="132">
        <v>90</v>
      </c>
      <c r="E48" s="317">
        <v>47</v>
      </c>
      <c r="F48" s="133"/>
      <c r="G48" s="123">
        <f t="shared" si="1"/>
        <v>4230</v>
      </c>
      <c r="H48" s="134"/>
      <c r="I48" s="134"/>
      <c r="J48" s="123">
        <v>0</v>
      </c>
      <c r="K48" s="134"/>
      <c r="L48" s="126">
        <v>0</v>
      </c>
      <c r="M48" s="127"/>
    </row>
    <row r="49" spans="1:13" ht="12" customHeight="1" x14ac:dyDescent="0.2">
      <c r="A49" s="121" t="s">
        <v>189</v>
      </c>
      <c r="B49" s="122">
        <v>286</v>
      </c>
      <c r="C49" s="122" t="s">
        <v>105</v>
      </c>
      <c r="D49" s="123">
        <v>16</v>
      </c>
      <c r="E49" s="316">
        <v>50</v>
      </c>
      <c r="F49" s="124"/>
      <c r="G49" s="123">
        <f t="shared" si="1"/>
        <v>800</v>
      </c>
      <c r="H49" s="125"/>
      <c r="I49" s="125"/>
      <c r="J49" s="123">
        <v>0</v>
      </c>
      <c r="K49" s="125"/>
      <c r="L49" s="126">
        <v>0</v>
      </c>
      <c r="M49" s="127"/>
    </row>
    <row r="50" spans="1:13" ht="12" customHeight="1" x14ac:dyDescent="0.2">
      <c r="A50" s="121" t="s">
        <v>124</v>
      </c>
      <c r="B50" s="122">
        <v>299</v>
      </c>
      <c r="C50" s="122" t="s">
        <v>102</v>
      </c>
      <c r="D50" s="123">
        <v>20</v>
      </c>
      <c r="E50" s="316">
        <v>5</v>
      </c>
      <c r="F50" s="124"/>
      <c r="G50" s="123">
        <f t="shared" si="1"/>
        <v>100</v>
      </c>
      <c r="H50" s="125"/>
      <c r="I50" s="125"/>
      <c r="J50" s="123">
        <v>0</v>
      </c>
      <c r="K50" s="125"/>
      <c r="L50" s="126">
        <v>0</v>
      </c>
      <c r="M50" s="127"/>
    </row>
    <row r="51" spans="1:13" x14ac:dyDescent="0.2">
      <c r="A51" s="143" t="s">
        <v>106</v>
      </c>
      <c r="B51" s="131">
        <v>286</v>
      </c>
      <c r="C51" s="145" t="s">
        <v>107</v>
      </c>
      <c r="D51" s="132">
        <v>50</v>
      </c>
      <c r="E51" s="317">
        <v>15</v>
      </c>
      <c r="F51" s="133"/>
      <c r="G51" s="123">
        <f t="shared" si="1"/>
        <v>750</v>
      </c>
      <c r="H51" s="134"/>
      <c r="I51" s="134"/>
      <c r="J51" s="123">
        <v>0</v>
      </c>
      <c r="K51" s="134"/>
      <c r="L51" s="126">
        <v>0</v>
      </c>
      <c r="M51" s="135"/>
    </row>
    <row r="52" spans="1:13" ht="12" customHeight="1" x14ac:dyDescent="0.2">
      <c r="A52" s="121" t="s">
        <v>339</v>
      </c>
      <c r="B52" s="122">
        <v>273</v>
      </c>
      <c r="C52" s="122" t="s">
        <v>103</v>
      </c>
      <c r="D52" s="123">
        <v>1240</v>
      </c>
      <c r="E52" s="316">
        <v>4</v>
      </c>
      <c r="F52" s="124"/>
      <c r="G52" s="123">
        <f t="shared" si="1"/>
        <v>4960</v>
      </c>
      <c r="H52" s="125"/>
      <c r="I52" s="125"/>
      <c r="J52" s="123"/>
      <c r="K52" s="125"/>
      <c r="L52" s="126"/>
      <c r="M52" s="127"/>
    </row>
    <row r="53" spans="1:13" x14ac:dyDescent="0.2">
      <c r="A53" s="121" t="s">
        <v>123</v>
      </c>
      <c r="B53" s="122">
        <v>283</v>
      </c>
      <c r="C53" s="122" t="s">
        <v>103</v>
      </c>
      <c r="D53" s="123">
        <v>180</v>
      </c>
      <c r="E53" s="316">
        <v>2</v>
      </c>
      <c r="F53" s="124"/>
      <c r="G53" s="123">
        <f t="shared" si="1"/>
        <v>360</v>
      </c>
      <c r="H53" s="125"/>
      <c r="I53" s="125"/>
      <c r="J53" s="123">
        <v>0</v>
      </c>
      <c r="K53" s="125"/>
      <c r="L53" s="123">
        <v>0</v>
      </c>
      <c r="M53" s="127"/>
    </row>
    <row r="54" spans="1:13" x14ac:dyDescent="0.2">
      <c r="A54" s="121" t="s">
        <v>325</v>
      </c>
      <c r="B54" s="122">
        <v>298</v>
      </c>
      <c r="C54" s="122" t="s">
        <v>103</v>
      </c>
      <c r="D54" s="123">
        <v>124</v>
      </c>
      <c r="E54" s="316">
        <v>10</v>
      </c>
      <c r="F54" s="124"/>
      <c r="G54" s="123">
        <f t="shared" si="1"/>
        <v>1240</v>
      </c>
      <c r="H54" s="125"/>
      <c r="I54" s="125"/>
      <c r="J54" s="123"/>
      <c r="K54" s="125"/>
      <c r="L54" s="123"/>
      <c r="M54" s="127"/>
    </row>
    <row r="55" spans="1:13" x14ac:dyDescent="0.2">
      <c r="A55" s="121" t="s">
        <v>101</v>
      </c>
      <c r="B55" s="122">
        <v>283</v>
      </c>
      <c r="C55" s="122" t="s">
        <v>104</v>
      </c>
      <c r="D55" s="123">
        <v>95</v>
      </c>
      <c r="E55" s="316">
        <v>3</v>
      </c>
      <c r="F55" s="124"/>
      <c r="G55" s="123">
        <f t="shared" si="1"/>
        <v>285</v>
      </c>
      <c r="H55" s="125"/>
      <c r="I55" s="125"/>
      <c r="J55" s="123">
        <v>0</v>
      </c>
      <c r="K55" s="125"/>
      <c r="L55" s="123">
        <v>0</v>
      </c>
      <c r="M55" s="127"/>
    </row>
    <row r="56" spans="1:13" x14ac:dyDescent="0.2">
      <c r="A56" s="121" t="s">
        <v>324</v>
      </c>
      <c r="B56" s="122">
        <v>266</v>
      </c>
      <c r="C56" s="122" t="s">
        <v>305</v>
      </c>
      <c r="D56" s="123">
        <v>125</v>
      </c>
      <c r="E56" s="316">
        <f>45</f>
        <v>45</v>
      </c>
      <c r="F56" s="124"/>
      <c r="G56" s="123">
        <f t="shared" si="1"/>
        <v>5625</v>
      </c>
      <c r="H56" s="125"/>
      <c r="I56" s="125"/>
      <c r="J56" s="123">
        <v>0</v>
      </c>
      <c r="K56" s="125"/>
      <c r="L56" s="123">
        <v>0</v>
      </c>
      <c r="M56" s="127"/>
    </row>
    <row r="57" spans="1:13" x14ac:dyDescent="0.2">
      <c r="A57" s="121" t="s">
        <v>340</v>
      </c>
      <c r="B57" s="122">
        <v>295</v>
      </c>
      <c r="C57" s="122" t="s">
        <v>84</v>
      </c>
      <c r="D57" s="123">
        <v>6875</v>
      </c>
      <c r="E57" s="316">
        <v>1</v>
      </c>
      <c r="F57" s="124"/>
      <c r="G57" s="123">
        <f t="shared" si="1"/>
        <v>6875</v>
      </c>
      <c r="H57" s="125"/>
      <c r="I57" s="125"/>
      <c r="J57" s="123"/>
      <c r="K57" s="125"/>
      <c r="L57" s="123"/>
      <c r="M57" s="127"/>
    </row>
    <row r="58" spans="1:13" x14ac:dyDescent="0.2">
      <c r="A58" s="121" t="s">
        <v>341</v>
      </c>
      <c r="B58" s="122">
        <v>267</v>
      </c>
      <c r="C58" s="122" t="s">
        <v>293</v>
      </c>
      <c r="D58" s="123">
        <v>150</v>
      </c>
      <c r="E58" s="316">
        <v>50</v>
      </c>
      <c r="F58" s="124"/>
      <c r="G58" s="123">
        <f t="shared" si="1"/>
        <v>7500</v>
      </c>
      <c r="H58" s="125"/>
      <c r="I58" s="125"/>
      <c r="J58" s="123"/>
      <c r="K58" s="125"/>
      <c r="L58" s="123"/>
      <c r="M58" s="127"/>
    </row>
    <row r="59" spans="1:13" x14ac:dyDescent="0.2">
      <c r="A59" s="121" t="s">
        <v>344</v>
      </c>
      <c r="B59" s="122"/>
      <c r="C59" s="122" t="s">
        <v>293</v>
      </c>
      <c r="D59" s="123">
        <v>75</v>
      </c>
      <c r="E59" s="316">
        <v>40</v>
      </c>
      <c r="F59" s="124"/>
      <c r="G59" s="123">
        <f t="shared" si="1"/>
        <v>3000</v>
      </c>
      <c r="H59" s="125"/>
      <c r="I59" s="125"/>
      <c r="J59" s="123"/>
      <c r="K59" s="125"/>
      <c r="L59" s="123"/>
      <c r="M59" s="127"/>
    </row>
    <row r="60" spans="1:13" x14ac:dyDescent="0.2">
      <c r="A60" s="121" t="s">
        <v>342</v>
      </c>
      <c r="B60" s="122">
        <v>291</v>
      </c>
      <c r="C60" s="122" t="s">
        <v>102</v>
      </c>
      <c r="D60" s="123">
        <v>15</v>
      </c>
      <c r="E60" s="316">
        <v>40</v>
      </c>
      <c r="F60" s="124"/>
      <c r="G60" s="123">
        <f t="shared" si="1"/>
        <v>600</v>
      </c>
      <c r="H60" s="125"/>
      <c r="I60" s="125"/>
      <c r="J60" s="123"/>
      <c r="K60" s="125"/>
      <c r="L60" s="123"/>
      <c r="M60" s="127"/>
    </row>
    <row r="61" spans="1:13" x14ac:dyDescent="0.2">
      <c r="A61" s="121" t="s">
        <v>86</v>
      </c>
      <c r="B61" s="122">
        <v>122</v>
      </c>
      <c r="C61" s="122" t="s">
        <v>343</v>
      </c>
      <c r="D61" s="123">
        <v>250</v>
      </c>
      <c r="E61" s="316">
        <v>10</v>
      </c>
      <c r="F61" s="124"/>
      <c r="G61" s="123">
        <f t="shared" si="1"/>
        <v>2500</v>
      </c>
      <c r="H61" s="125"/>
      <c r="I61" s="125"/>
      <c r="J61" s="123"/>
      <c r="K61" s="125"/>
      <c r="L61" s="123"/>
      <c r="M61" s="127"/>
    </row>
    <row r="62" spans="1:13" s="187" customFormat="1" ht="13.5" thickBot="1" x14ac:dyDescent="0.25">
      <c r="A62" s="246" t="s">
        <v>331</v>
      </c>
      <c r="B62" s="247"/>
      <c r="C62" s="247" t="s">
        <v>332</v>
      </c>
      <c r="D62" s="251">
        <v>120000</v>
      </c>
      <c r="E62" s="318">
        <f>1</f>
        <v>1</v>
      </c>
      <c r="F62" s="254"/>
      <c r="G62" s="251">
        <f t="shared" si="1"/>
        <v>120000</v>
      </c>
      <c r="H62" s="250"/>
      <c r="I62" s="250"/>
      <c r="J62" s="251"/>
      <c r="K62" s="250"/>
      <c r="L62" s="251"/>
      <c r="M62" s="252"/>
    </row>
    <row r="63" spans="1:13" x14ac:dyDescent="0.2">
      <c r="A63" s="108"/>
      <c r="B63" s="138"/>
      <c r="C63" s="138"/>
      <c r="D63" s="110"/>
      <c r="E63" s="110"/>
      <c r="F63" s="149"/>
      <c r="G63" s="110"/>
      <c r="H63" s="108"/>
      <c r="I63" s="108"/>
      <c r="J63" s="110"/>
      <c r="K63" s="108"/>
      <c r="L63" s="110"/>
      <c r="M63" s="110"/>
    </row>
    <row r="64" spans="1:13" x14ac:dyDescent="0.2">
      <c r="A64" s="108"/>
      <c r="B64" s="138"/>
      <c r="C64" s="138"/>
      <c r="D64" s="110"/>
      <c r="E64" s="110"/>
      <c r="F64" s="149"/>
      <c r="G64" s="110"/>
      <c r="H64" s="108"/>
      <c r="I64" s="108"/>
      <c r="J64" s="110"/>
      <c r="K64" s="108"/>
      <c r="L64" s="110"/>
      <c r="M64" s="110"/>
    </row>
    <row r="65" spans="1:13" x14ac:dyDescent="0.2">
      <c r="A65" s="108"/>
      <c r="B65" s="138"/>
      <c r="C65" s="138"/>
      <c r="D65" s="110"/>
      <c r="E65" s="110"/>
      <c r="F65" s="149"/>
      <c r="G65" s="110"/>
      <c r="H65" s="108"/>
      <c r="I65" s="108"/>
      <c r="J65" s="110"/>
      <c r="K65" s="108"/>
      <c r="L65" s="110"/>
      <c r="M65" s="110"/>
    </row>
    <row r="66" spans="1:13" x14ac:dyDescent="0.2">
      <c r="A66" s="108"/>
      <c r="B66" s="138"/>
      <c r="C66" s="138"/>
      <c r="D66" s="110"/>
      <c r="E66" s="110"/>
      <c r="F66" s="149"/>
      <c r="G66" s="110"/>
      <c r="H66" s="108"/>
      <c r="I66" s="108"/>
      <c r="J66" s="110"/>
      <c r="K66" s="108"/>
      <c r="L66" s="110"/>
      <c r="M66" s="110"/>
    </row>
    <row r="67" spans="1:13" x14ac:dyDescent="0.2">
      <c r="A67" s="108"/>
      <c r="B67" s="138"/>
      <c r="C67" s="138"/>
      <c r="D67" s="110"/>
      <c r="E67" s="110"/>
      <c r="F67" s="149"/>
      <c r="G67" s="110"/>
      <c r="H67" s="108"/>
      <c r="I67" s="108"/>
      <c r="J67" s="110"/>
      <c r="K67" s="108"/>
      <c r="L67" s="110"/>
      <c r="M67" s="110"/>
    </row>
    <row r="68" spans="1:13" x14ac:dyDescent="0.2">
      <c r="A68" s="108"/>
      <c r="B68" s="138"/>
      <c r="C68" s="138"/>
      <c r="D68" s="110"/>
      <c r="E68" s="110"/>
      <c r="F68" s="149"/>
      <c r="G68" s="110"/>
      <c r="H68" s="108"/>
      <c r="I68" s="108"/>
      <c r="J68" s="110"/>
      <c r="K68" s="108"/>
      <c r="L68" s="110"/>
      <c r="M68" s="110"/>
    </row>
    <row r="69" spans="1:13" x14ac:dyDescent="0.2">
      <c r="A69" s="108"/>
      <c r="B69" s="138"/>
      <c r="C69" s="138"/>
      <c r="D69" s="110"/>
      <c r="E69" s="110"/>
      <c r="F69" s="149"/>
      <c r="G69" s="110"/>
      <c r="H69" s="108"/>
      <c r="I69" s="108"/>
      <c r="J69" s="110"/>
      <c r="K69" s="108"/>
      <c r="L69" s="110"/>
      <c r="M69" s="110"/>
    </row>
    <row r="70" spans="1:13" ht="13.5" thickBot="1" x14ac:dyDescent="0.25">
      <c r="A70" s="108"/>
      <c r="B70" s="138"/>
      <c r="C70" s="138"/>
      <c r="D70" s="110"/>
      <c r="E70" s="110"/>
      <c r="F70" s="149"/>
      <c r="G70" s="110"/>
      <c r="H70" s="108"/>
      <c r="I70" s="108"/>
      <c r="J70" s="110"/>
      <c r="K70" s="108"/>
      <c r="L70" s="110"/>
      <c r="M70" s="110"/>
    </row>
    <row r="71" spans="1:13" ht="39" customHeight="1" thickBot="1" x14ac:dyDescent="0.25">
      <c r="A71" s="359" t="s">
        <v>71</v>
      </c>
      <c r="B71" s="359" t="s">
        <v>152</v>
      </c>
      <c r="C71" s="359" t="s">
        <v>72</v>
      </c>
      <c r="D71" s="430" t="s">
        <v>73</v>
      </c>
      <c r="E71" s="306"/>
      <c r="F71" s="410" t="s">
        <v>150</v>
      </c>
      <c r="G71" s="411"/>
      <c r="H71" s="359" t="s">
        <v>74</v>
      </c>
      <c r="I71" s="437" t="s">
        <v>99</v>
      </c>
      <c r="J71" s="438"/>
      <c r="K71" s="402" t="s">
        <v>115</v>
      </c>
      <c r="L71" s="403"/>
      <c r="M71" s="281" t="s">
        <v>18</v>
      </c>
    </row>
    <row r="72" spans="1:13" ht="39" thickBot="1" x14ac:dyDescent="0.25">
      <c r="A72" s="360"/>
      <c r="B72" s="360"/>
      <c r="C72" s="360"/>
      <c r="D72" s="431"/>
      <c r="E72" s="279"/>
      <c r="F72" s="280" t="s">
        <v>75</v>
      </c>
      <c r="G72" s="281" t="s">
        <v>76</v>
      </c>
      <c r="H72" s="360"/>
      <c r="I72" s="207" t="s">
        <v>20</v>
      </c>
      <c r="J72" s="281" t="s">
        <v>76</v>
      </c>
      <c r="K72" s="282" t="s">
        <v>20</v>
      </c>
      <c r="L72" s="280" t="s">
        <v>76</v>
      </c>
      <c r="M72" s="281" t="s">
        <v>116</v>
      </c>
    </row>
    <row r="73" spans="1:13" x14ac:dyDescent="0.2">
      <c r="A73" s="150"/>
      <c r="B73" s="150"/>
      <c r="C73" s="150"/>
      <c r="D73" s="151"/>
      <c r="E73" s="151"/>
      <c r="F73" s="150"/>
      <c r="G73" s="151"/>
      <c r="H73" s="150"/>
      <c r="I73" s="150"/>
      <c r="J73" s="151"/>
      <c r="K73" s="108"/>
      <c r="L73" s="109"/>
      <c r="M73" s="110"/>
    </row>
    <row r="74" spans="1:13" x14ac:dyDescent="0.2">
      <c r="A74" s="441" t="s">
        <v>90</v>
      </c>
      <c r="B74" s="441"/>
      <c r="C74" s="441"/>
      <c r="D74" s="441"/>
      <c r="E74" s="441"/>
      <c r="F74" s="441"/>
      <c r="G74" s="441"/>
      <c r="H74" s="441"/>
      <c r="I74" s="202"/>
      <c r="J74" s="152"/>
      <c r="K74" s="108"/>
      <c r="L74" s="109"/>
      <c r="M74" s="110"/>
    </row>
    <row r="75" spans="1:13" ht="12.75" customHeight="1" x14ac:dyDescent="0.2">
      <c r="A75" s="405" t="s">
        <v>365</v>
      </c>
      <c r="B75" s="405"/>
      <c r="C75" s="405"/>
      <c r="D75" s="405"/>
      <c r="E75" s="405"/>
      <c r="F75" s="405"/>
      <c r="G75" s="405"/>
      <c r="H75" s="405"/>
      <c r="I75" s="405"/>
      <c r="J75" s="405"/>
      <c r="K75" s="405"/>
      <c r="L75" s="405"/>
      <c r="M75" s="405"/>
    </row>
    <row r="76" spans="1:13" ht="13.5" thickBot="1" x14ac:dyDescent="0.25">
      <c r="A76" s="440"/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</row>
    <row r="77" spans="1:13" ht="42.75" customHeight="1" thickBot="1" x14ac:dyDescent="0.25">
      <c r="A77" s="398" t="s">
        <v>366</v>
      </c>
      <c r="B77" s="399"/>
      <c r="C77" s="399"/>
      <c r="D77" s="400" t="s">
        <v>77</v>
      </c>
      <c r="E77" s="443"/>
      <c r="F77" s="443"/>
      <c r="G77" s="215">
        <f>SUM(G78:G96)</f>
        <v>227640</v>
      </c>
      <c r="H77" s="255"/>
      <c r="I77" s="256"/>
      <c r="J77" s="257">
        <f>SUM(J78:J96)</f>
        <v>0</v>
      </c>
      <c r="K77" s="256"/>
      <c r="L77" s="215"/>
      <c r="M77" s="215">
        <f>G77+J77</f>
        <v>227640</v>
      </c>
    </row>
    <row r="78" spans="1:13" ht="25.5" x14ac:dyDescent="0.2">
      <c r="A78" s="258" t="s">
        <v>108</v>
      </c>
      <c r="B78" s="259">
        <v>196</v>
      </c>
      <c r="C78" s="259" t="s">
        <v>89</v>
      </c>
      <c r="D78" s="260">
        <f>1000*15</f>
        <v>15000</v>
      </c>
      <c r="E78" s="324">
        <v>1</v>
      </c>
      <c r="F78" s="261"/>
      <c r="G78" s="260">
        <f>+E78*D78</f>
        <v>15000</v>
      </c>
      <c r="H78" s="262"/>
      <c r="I78" s="262"/>
      <c r="J78" s="263">
        <v>0</v>
      </c>
      <c r="K78" s="262"/>
      <c r="L78" s="263">
        <v>0</v>
      </c>
      <c r="M78" s="264"/>
    </row>
    <row r="79" spans="1:13" ht="25.5" x14ac:dyDescent="0.2">
      <c r="A79" s="130" t="s">
        <v>132</v>
      </c>
      <c r="B79" s="131">
        <v>162</v>
      </c>
      <c r="C79" s="131" t="s">
        <v>155</v>
      </c>
      <c r="D79" s="154">
        <v>1000</v>
      </c>
      <c r="E79" s="317">
        <v>1</v>
      </c>
      <c r="F79" s="155"/>
      <c r="G79" s="154">
        <f t="shared" ref="G79:G96" si="2">+E79*D79</f>
        <v>1000</v>
      </c>
      <c r="H79" s="134"/>
      <c r="I79" s="134"/>
      <c r="J79" s="11">
        <v>0</v>
      </c>
      <c r="K79" s="134"/>
      <c r="L79" s="11">
        <v>0</v>
      </c>
      <c r="M79" s="265"/>
    </row>
    <row r="80" spans="1:13" x14ac:dyDescent="0.2">
      <c r="A80" s="130" t="s">
        <v>358</v>
      </c>
      <c r="B80" s="131"/>
      <c r="C80" s="131"/>
      <c r="D80" s="154">
        <v>500</v>
      </c>
      <c r="E80" s="317">
        <v>1</v>
      </c>
      <c r="F80" s="155"/>
      <c r="G80" s="154">
        <f t="shared" si="2"/>
        <v>500</v>
      </c>
      <c r="H80" s="134"/>
      <c r="I80" s="134"/>
      <c r="J80" s="11"/>
      <c r="K80" s="134"/>
      <c r="L80" s="11"/>
      <c r="M80" s="265"/>
    </row>
    <row r="81" spans="1:13" x14ac:dyDescent="0.2">
      <c r="A81" s="121" t="s">
        <v>156</v>
      </c>
      <c r="B81" s="122">
        <v>165</v>
      </c>
      <c r="C81" s="122" t="s">
        <v>80</v>
      </c>
      <c r="D81" s="128">
        <v>5000</v>
      </c>
      <c r="E81" s="316">
        <v>3</v>
      </c>
      <c r="F81" s="136"/>
      <c r="G81" s="154">
        <f t="shared" si="2"/>
        <v>15000</v>
      </c>
      <c r="H81" s="125"/>
      <c r="I81" s="125"/>
      <c r="J81" s="11">
        <v>0</v>
      </c>
      <c r="K81" s="125"/>
      <c r="L81" s="11">
        <v>0</v>
      </c>
      <c r="M81" s="265"/>
    </row>
    <row r="82" spans="1:13" x14ac:dyDescent="0.2">
      <c r="A82" s="121" t="s">
        <v>93</v>
      </c>
      <c r="B82" s="122">
        <v>169</v>
      </c>
      <c r="C82" s="122" t="s">
        <v>80</v>
      </c>
      <c r="D82" s="128">
        <v>5000</v>
      </c>
      <c r="E82" s="316">
        <v>3</v>
      </c>
      <c r="F82" s="136"/>
      <c r="G82" s="154">
        <f t="shared" si="2"/>
        <v>15000</v>
      </c>
      <c r="H82" s="125"/>
      <c r="I82" s="125"/>
      <c r="J82" s="11">
        <v>0</v>
      </c>
      <c r="K82" s="125"/>
      <c r="L82" s="11">
        <v>0</v>
      </c>
      <c r="M82" s="265"/>
    </row>
    <row r="83" spans="1:13" x14ac:dyDescent="0.2">
      <c r="A83" s="121" t="s">
        <v>94</v>
      </c>
      <c r="B83" s="122">
        <v>169</v>
      </c>
      <c r="C83" s="122" t="s">
        <v>80</v>
      </c>
      <c r="D83" s="128">
        <v>5000</v>
      </c>
      <c r="E83" s="316">
        <v>1</v>
      </c>
      <c r="F83" s="136"/>
      <c r="G83" s="154">
        <f t="shared" si="2"/>
        <v>5000</v>
      </c>
      <c r="H83" s="125"/>
      <c r="I83" s="125"/>
      <c r="J83" s="11">
        <v>0</v>
      </c>
      <c r="K83" s="125"/>
      <c r="L83" s="11">
        <v>0</v>
      </c>
      <c r="M83" s="265"/>
    </row>
    <row r="84" spans="1:13" x14ac:dyDescent="0.2">
      <c r="A84" s="121" t="s">
        <v>95</v>
      </c>
      <c r="B84" s="122">
        <v>169</v>
      </c>
      <c r="C84" s="122" t="s">
        <v>80</v>
      </c>
      <c r="D84" s="128">
        <v>2500</v>
      </c>
      <c r="E84" s="316">
        <v>2</v>
      </c>
      <c r="F84" s="136"/>
      <c r="G84" s="154">
        <f t="shared" si="2"/>
        <v>5000</v>
      </c>
      <c r="H84" s="125"/>
      <c r="I84" s="125"/>
      <c r="J84" s="11">
        <v>0</v>
      </c>
      <c r="K84" s="125"/>
      <c r="L84" s="11">
        <v>0</v>
      </c>
      <c r="M84" s="265"/>
    </row>
    <row r="85" spans="1:13" ht="25.5" x14ac:dyDescent="0.2">
      <c r="A85" s="130" t="s">
        <v>157</v>
      </c>
      <c r="B85" s="131">
        <v>169</v>
      </c>
      <c r="C85" s="144" t="s">
        <v>109</v>
      </c>
      <c r="D85" s="154">
        <v>600</v>
      </c>
      <c r="E85" s="317">
        <v>9</v>
      </c>
      <c r="F85" s="155"/>
      <c r="G85" s="154">
        <f t="shared" si="2"/>
        <v>5400</v>
      </c>
      <c r="H85" s="134"/>
      <c r="I85" s="134"/>
      <c r="J85" s="11">
        <v>0</v>
      </c>
      <c r="K85" s="134"/>
      <c r="L85" s="11">
        <v>0</v>
      </c>
      <c r="M85" s="265"/>
    </row>
    <row r="86" spans="1:13" x14ac:dyDescent="0.2">
      <c r="A86" s="130" t="s">
        <v>110</v>
      </c>
      <c r="B86" s="131">
        <v>169</v>
      </c>
      <c r="C86" s="144" t="s">
        <v>109</v>
      </c>
      <c r="D86" s="154">
        <v>600</v>
      </c>
      <c r="E86" s="317">
        <v>6</v>
      </c>
      <c r="F86" s="155"/>
      <c r="G86" s="154">
        <f t="shared" si="2"/>
        <v>3600</v>
      </c>
      <c r="H86" s="134"/>
      <c r="I86" s="134"/>
      <c r="J86" s="11">
        <v>0</v>
      </c>
      <c r="K86" s="134"/>
      <c r="L86" s="11">
        <v>0</v>
      </c>
      <c r="M86" s="265"/>
    </row>
    <row r="87" spans="1:13" x14ac:dyDescent="0.2">
      <c r="A87" s="130" t="s">
        <v>326</v>
      </c>
      <c r="B87" s="131">
        <v>169</v>
      </c>
      <c r="C87" s="144" t="s">
        <v>109</v>
      </c>
      <c r="D87" s="154">
        <v>350</v>
      </c>
      <c r="E87" s="317">
        <v>4</v>
      </c>
      <c r="F87" s="155"/>
      <c r="G87" s="154">
        <f t="shared" si="2"/>
        <v>1400</v>
      </c>
      <c r="H87" s="134"/>
      <c r="I87" s="134"/>
      <c r="J87" s="11"/>
      <c r="K87" s="134"/>
      <c r="L87" s="11"/>
      <c r="M87" s="265"/>
    </row>
    <row r="88" spans="1:13" x14ac:dyDescent="0.2">
      <c r="A88" s="121" t="s">
        <v>96</v>
      </c>
      <c r="B88" s="122">
        <v>253</v>
      </c>
      <c r="C88" s="122" t="s">
        <v>80</v>
      </c>
      <c r="D88" s="128">
        <v>800</v>
      </c>
      <c r="E88" s="316">
        <v>2</v>
      </c>
      <c r="F88" s="136"/>
      <c r="G88" s="154">
        <f t="shared" si="2"/>
        <v>1600</v>
      </c>
      <c r="H88" s="125"/>
      <c r="I88" s="125"/>
      <c r="J88" s="11">
        <v>0</v>
      </c>
      <c r="K88" s="125"/>
      <c r="L88" s="11">
        <v>0</v>
      </c>
      <c r="M88" s="265"/>
    </row>
    <row r="89" spans="1:13" x14ac:dyDescent="0.2">
      <c r="A89" s="121" t="s">
        <v>158</v>
      </c>
      <c r="B89" s="122">
        <v>253</v>
      </c>
      <c r="C89" s="122" t="s">
        <v>81</v>
      </c>
      <c r="D89" s="128">
        <v>1800</v>
      </c>
      <c r="E89" s="316">
        <v>8</v>
      </c>
      <c r="F89" s="136"/>
      <c r="G89" s="154">
        <f t="shared" si="2"/>
        <v>14400</v>
      </c>
      <c r="H89" s="125"/>
      <c r="I89" s="125"/>
      <c r="J89" s="123">
        <v>0</v>
      </c>
      <c r="K89" s="125"/>
      <c r="L89" s="11">
        <v>0</v>
      </c>
      <c r="M89" s="265"/>
    </row>
    <row r="90" spans="1:13" x14ac:dyDescent="0.2">
      <c r="A90" s="121" t="s">
        <v>78</v>
      </c>
      <c r="B90" s="122">
        <v>262</v>
      </c>
      <c r="C90" s="122" t="s">
        <v>79</v>
      </c>
      <c r="D90" s="128">
        <v>5000</v>
      </c>
      <c r="E90" s="316">
        <v>11</v>
      </c>
      <c r="F90" s="136"/>
      <c r="G90" s="154">
        <f t="shared" si="2"/>
        <v>55000</v>
      </c>
      <c r="H90" s="125"/>
      <c r="I90" s="125"/>
      <c r="J90" s="123">
        <v>0</v>
      </c>
      <c r="K90" s="125"/>
      <c r="L90" s="11">
        <v>0</v>
      </c>
      <c r="M90" s="265"/>
    </row>
    <row r="91" spans="1:13" x14ac:dyDescent="0.2">
      <c r="A91" s="121" t="s">
        <v>159</v>
      </c>
      <c r="B91" s="122">
        <v>292</v>
      </c>
      <c r="C91" s="122" t="s">
        <v>154</v>
      </c>
      <c r="D91" s="128">
        <v>5000</v>
      </c>
      <c r="E91" s="316">
        <v>3</v>
      </c>
      <c r="F91" s="136"/>
      <c r="G91" s="154">
        <f t="shared" si="2"/>
        <v>15000</v>
      </c>
      <c r="H91" s="125"/>
      <c r="I91" s="125"/>
      <c r="J91" s="123">
        <v>0</v>
      </c>
      <c r="K91" s="125"/>
      <c r="L91" s="11">
        <v>0</v>
      </c>
      <c r="M91" s="265"/>
    </row>
    <row r="92" spans="1:13" x14ac:dyDescent="0.2">
      <c r="A92" s="121" t="s">
        <v>160</v>
      </c>
      <c r="B92" s="122">
        <v>297</v>
      </c>
      <c r="C92" s="122" t="s">
        <v>154</v>
      </c>
      <c r="D92" s="128">
        <v>1000</v>
      </c>
      <c r="E92" s="316">
        <v>1</v>
      </c>
      <c r="F92" s="136"/>
      <c r="G92" s="154">
        <f t="shared" si="2"/>
        <v>1000</v>
      </c>
      <c r="H92" s="125"/>
      <c r="I92" s="125"/>
      <c r="J92" s="123">
        <v>0</v>
      </c>
      <c r="K92" s="125"/>
      <c r="L92" s="11">
        <v>0</v>
      </c>
      <c r="M92" s="265"/>
    </row>
    <row r="93" spans="1:13" x14ac:dyDescent="0.2">
      <c r="A93" s="121" t="s">
        <v>100</v>
      </c>
      <c r="B93" s="122">
        <v>173</v>
      </c>
      <c r="C93" s="122"/>
      <c r="D93" s="128">
        <f>35000+23740</f>
        <v>58740</v>
      </c>
      <c r="E93" s="316">
        <v>1</v>
      </c>
      <c r="F93" s="136"/>
      <c r="G93" s="154">
        <f t="shared" si="2"/>
        <v>58740</v>
      </c>
      <c r="H93" s="125"/>
      <c r="I93" s="125"/>
      <c r="J93" s="123">
        <v>0</v>
      </c>
      <c r="K93" s="125"/>
      <c r="L93" s="11">
        <v>0</v>
      </c>
      <c r="M93" s="265"/>
    </row>
    <row r="94" spans="1:13" x14ac:dyDescent="0.2">
      <c r="A94" s="121" t="s">
        <v>191</v>
      </c>
      <c r="B94" s="122">
        <v>173</v>
      </c>
      <c r="C94" s="122"/>
      <c r="D94" s="128">
        <v>5000</v>
      </c>
      <c r="E94" s="316">
        <v>2</v>
      </c>
      <c r="F94" s="136"/>
      <c r="G94" s="154">
        <f t="shared" si="2"/>
        <v>10000</v>
      </c>
      <c r="H94" s="125"/>
      <c r="I94" s="125"/>
      <c r="J94" s="123"/>
      <c r="K94" s="125"/>
      <c r="L94" s="11"/>
      <c r="M94" s="265"/>
    </row>
    <row r="95" spans="1:13" x14ac:dyDescent="0.2">
      <c r="A95" s="121" t="s">
        <v>327</v>
      </c>
      <c r="B95" s="122">
        <v>268</v>
      </c>
      <c r="C95" s="122"/>
      <c r="D95" s="128">
        <v>3000</v>
      </c>
      <c r="E95" s="316">
        <v>1</v>
      </c>
      <c r="F95" s="136"/>
      <c r="G95" s="154">
        <f t="shared" si="2"/>
        <v>3000</v>
      </c>
      <c r="H95" s="125"/>
      <c r="I95" s="125"/>
      <c r="J95" s="123"/>
      <c r="K95" s="125"/>
      <c r="L95" s="11"/>
      <c r="M95" s="265"/>
    </row>
    <row r="96" spans="1:13" ht="13.5" thickBot="1" x14ac:dyDescent="0.25">
      <c r="A96" s="246" t="s">
        <v>313</v>
      </c>
      <c r="B96" s="247">
        <v>284</v>
      </c>
      <c r="C96" s="247"/>
      <c r="D96" s="248">
        <v>2000</v>
      </c>
      <c r="E96" s="318">
        <v>1</v>
      </c>
      <c r="F96" s="266"/>
      <c r="G96" s="323">
        <f t="shared" si="2"/>
        <v>2000</v>
      </c>
      <c r="H96" s="250"/>
      <c r="I96" s="250"/>
      <c r="J96" s="251"/>
      <c r="K96" s="250"/>
      <c r="L96" s="267"/>
      <c r="M96" s="268"/>
    </row>
    <row r="97" spans="1:13" x14ac:dyDescent="0.2">
      <c r="A97" s="108"/>
      <c r="B97" s="138"/>
      <c r="C97" s="138"/>
      <c r="D97" s="139"/>
      <c r="E97" s="139"/>
      <c r="F97" s="156"/>
      <c r="G97" s="139"/>
      <c r="H97" s="108"/>
      <c r="I97" s="108"/>
      <c r="J97" s="110"/>
      <c r="K97" s="108"/>
      <c r="L97" s="40"/>
      <c r="M97" s="40"/>
    </row>
    <row r="98" spans="1:13" x14ac:dyDescent="0.2">
      <c r="A98" s="108"/>
      <c r="B98" s="138"/>
      <c r="C98" s="138"/>
      <c r="D98" s="139"/>
      <c r="E98" s="139"/>
      <c r="F98" s="156"/>
      <c r="G98" s="139"/>
      <c r="H98" s="108"/>
      <c r="I98" s="108"/>
      <c r="J98" s="110"/>
      <c r="K98" s="108"/>
      <c r="L98" s="40"/>
      <c r="M98" s="40"/>
    </row>
    <row r="99" spans="1:13" x14ac:dyDescent="0.2">
      <c r="A99" s="108"/>
      <c r="B99" s="138"/>
      <c r="C99" s="138"/>
      <c r="D99" s="139"/>
      <c r="E99" s="139"/>
      <c r="F99" s="156"/>
      <c r="G99" s="139"/>
      <c r="H99" s="108"/>
      <c r="I99" s="108"/>
      <c r="J99" s="110"/>
      <c r="K99" s="108"/>
      <c r="L99" s="40"/>
      <c r="M99" s="40"/>
    </row>
    <row r="100" spans="1:13" ht="48.75" customHeight="1" thickBot="1" x14ac:dyDescent="0.25">
      <c r="A100" s="108"/>
      <c r="B100" s="138"/>
      <c r="C100" s="138"/>
      <c r="D100" s="139"/>
      <c r="E100" s="139"/>
      <c r="F100" s="156"/>
      <c r="G100" s="139"/>
      <c r="H100" s="108"/>
      <c r="I100" s="108"/>
      <c r="J100" s="110"/>
      <c r="K100" s="108"/>
      <c r="L100" s="40"/>
      <c r="M100" s="40"/>
    </row>
    <row r="101" spans="1:13" ht="39" customHeight="1" thickBot="1" x14ac:dyDescent="0.25">
      <c r="A101" s="406" t="s">
        <v>71</v>
      </c>
      <c r="B101" s="359" t="s">
        <v>152</v>
      </c>
      <c r="C101" s="359" t="s">
        <v>72</v>
      </c>
      <c r="D101" s="408" t="s">
        <v>73</v>
      </c>
      <c r="E101" s="307"/>
      <c r="F101" s="410" t="s">
        <v>150</v>
      </c>
      <c r="G101" s="411"/>
      <c r="H101" s="359" t="s">
        <v>74</v>
      </c>
      <c r="I101" s="401" t="s">
        <v>99</v>
      </c>
      <c r="J101" s="401"/>
      <c r="K101" s="402" t="s">
        <v>115</v>
      </c>
      <c r="L101" s="403"/>
      <c r="M101" s="284" t="s">
        <v>18</v>
      </c>
    </row>
    <row r="102" spans="1:13" ht="39" thickBot="1" x14ac:dyDescent="0.25">
      <c r="A102" s="407"/>
      <c r="B102" s="360"/>
      <c r="C102" s="360"/>
      <c r="D102" s="409"/>
      <c r="E102" s="285"/>
      <c r="F102" s="280" t="s">
        <v>75</v>
      </c>
      <c r="G102" s="281" t="s">
        <v>76</v>
      </c>
      <c r="H102" s="360"/>
      <c r="I102" s="207" t="s">
        <v>133</v>
      </c>
      <c r="J102" s="281" t="s">
        <v>76</v>
      </c>
      <c r="K102" s="207" t="s">
        <v>20</v>
      </c>
      <c r="L102" s="280" t="s">
        <v>76</v>
      </c>
      <c r="M102" s="283" t="s">
        <v>116</v>
      </c>
    </row>
    <row r="103" spans="1:13" ht="12" customHeight="1" x14ac:dyDescent="0.2">
      <c r="A103" s="108"/>
      <c r="B103" s="138"/>
      <c r="C103" s="138"/>
      <c r="D103" s="110"/>
      <c r="E103" s="110"/>
      <c r="F103" s="109"/>
      <c r="G103" s="110"/>
      <c r="H103" s="108"/>
      <c r="I103" s="108"/>
      <c r="J103" s="110"/>
      <c r="K103" s="108"/>
      <c r="L103" s="109"/>
      <c r="M103" s="110"/>
    </row>
    <row r="104" spans="1:13" ht="12" customHeight="1" x14ac:dyDescent="0.2">
      <c r="A104" s="404" t="s">
        <v>286</v>
      </c>
      <c r="B104" s="404"/>
      <c r="C104" s="404"/>
      <c r="D104" s="404"/>
      <c r="E104" s="404"/>
      <c r="F104" s="404"/>
      <c r="G104" s="404"/>
      <c r="H104" s="404"/>
      <c r="I104" s="201"/>
      <c r="J104" s="107"/>
      <c r="K104" s="108"/>
      <c r="L104" s="109"/>
      <c r="M104" s="110"/>
    </row>
    <row r="105" spans="1:13" ht="12" customHeight="1" x14ac:dyDescent="0.2">
      <c r="A105" s="405" t="s">
        <v>367</v>
      </c>
      <c r="B105" s="405"/>
      <c r="C105" s="405"/>
      <c r="D105" s="405"/>
      <c r="E105" s="405"/>
      <c r="F105" s="405"/>
      <c r="G105" s="405"/>
      <c r="H105" s="405"/>
      <c r="I105" s="405"/>
      <c r="J105" s="405"/>
      <c r="K105" s="405"/>
      <c r="L105" s="405"/>
      <c r="M105" s="405"/>
    </row>
    <row r="106" spans="1:13" ht="12" customHeight="1" thickBot="1" x14ac:dyDescent="0.25">
      <c r="A106" s="397"/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</row>
    <row r="107" spans="1:13" ht="12" customHeight="1" thickBot="1" x14ac:dyDescent="0.25">
      <c r="A107" s="398"/>
      <c r="B107" s="399"/>
      <c r="C107" s="399"/>
      <c r="D107" s="400" t="s">
        <v>77</v>
      </c>
      <c r="E107" s="400"/>
      <c r="F107" s="400"/>
      <c r="G107" s="111">
        <f>SUM(G108:G118)</f>
        <v>200907</v>
      </c>
      <c r="H107" s="112"/>
      <c r="I107" s="112"/>
      <c r="J107" s="111">
        <f>SUM(J108:J118)</f>
        <v>0</v>
      </c>
      <c r="K107" s="319"/>
      <c r="L107" s="320">
        <v>0</v>
      </c>
      <c r="M107" s="321">
        <f>SUM(G107+J107+L107)</f>
        <v>200907</v>
      </c>
    </row>
    <row r="108" spans="1:13" ht="12" customHeight="1" x14ac:dyDescent="0.2">
      <c r="A108" s="114" t="s">
        <v>86</v>
      </c>
      <c r="B108" s="115">
        <v>122</v>
      </c>
      <c r="C108" s="115" t="s">
        <v>87</v>
      </c>
      <c r="D108" s="119">
        <v>0.5</v>
      </c>
      <c r="E108" s="311">
        <v>1500</v>
      </c>
      <c r="F108" s="253"/>
      <c r="G108" s="119">
        <f>+E108*D108</f>
        <v>750</v>
      </c>
      <c r="H108" s="118"/>
      <c r="I108" s="118"/>
      <c r="J108" s="119">
        <v>0</v>
      </c>
      <c r="K108" s="118"/>
      <c r="L108" s="119">
        <v>0</v>
      </c>
      <c r="M108" s="120"/>
    </row>
    <row r="109" spans="1:13" ht="12" customHeight="1" x14ac:dyDescent="0.2">
      <c r="A109" s="121" t="s">
        <v>308</v>
      </c>
      <c r="B109" s="122"/>
      <c r="C109" s="122"/>
      <c r="D109" s="123">
        <f>1261*17</f>
        <v>21437</v>
      </c>
      <c r="E109" s="313">
        <v>1</v>
      </c>
      <c r="F109" s="124"/>
      <c r="G109" s="123">
        <f t="shared" ref="G109:G117" si="3">+E109*D109</f>
        <v>21437</v>
      </c>
      <c r="H109" s="125"/>
      <c r="I109" s="125"/>
      <c r="J109" s="123"/>
      <c r="K109" s="125"/>
      <c r="L109" s="123"/>
      <c r="M109" s="127"/>
    </row>
    <row r="110" spans="1:13" ht="12" customHeight="1" x14ac:dyDescent="0.2">
      <c r="A110" s="121" t="s">
        <v>352</v>
      </c>
      <c r="B110" s="122"/>
      <c r="C110" s="122"/>
      <c r="D110" s="123">
        <f>7740*22</f>
        <v>170280</v>
      </c>
      <c r="E110" s="313">
        <v>1</v>
      </c>
      <c r="F110" s="124"/>
      <c r="G110" s="123">
        <f t="shared" si="3"/>
        <v>170280</v>
      </c>
      <c r="H110" s="125"/>
      <c r="I110" s="125"/>
      <c r="J110" s="123"/>
      <c r="K110" s="125"/>
      <c r="L110" s="123"/>
      <c r="M110" s="127"/>
    </row>
    <row r="111" spans="1:13" x14ac:dyDescent="0.2">
      <c r="A111" s="121" t="s">
        <v>167</v>
      </c>
      <c r="B111" s="122">
        <v>185</v>
      </c>
      <c r="C111" s="122" t="s">
        <v>168</v>
      </c>
      <c r="D111" s="128">
        <v>1500</v>
      </c>
      <c r="E111" s="313">
        <v>1</v>
      </c>
      <c r="F111" s="129"/>
      <c r="G111" s="123">
        <f t="shared" si="3"/>
        <v>1500</v>
      </c>
      <c r="H111" s="125"/>
      <c r="I111" s="125"/>
      <c r="J111" s="123">
        <v>0</v>
      </c>
      <c r="K111" s="125"/>
      <c r="L111" s="123">
        <v>0</v>
      </c>
      <c r="M111" s="127"/>
    </row>
    <row r="112" spans="1:13" x14ac:dyDescent="0.2">
      <c r="A112" s="143" t="s">
        <v>106</v>
      </c>
      <c r="B112" s="131">
        <v>286</v>
      </c>
      <c r="C112" s="145" t="s">
        <v>107</v>
      </c>
      <c r="D112" s="132">
        <v>50</v>
      </c>
      <c r="E112" s="314">
        <v>3</v>
      </c>
      <c r="F112" s="133"/>
      <c r="G112" s="123">
        <f t="shared" si="3"/>
        <v>150</v>
      </c>
      <c r="H112" s="134"/>
      <c r="I112" s="134"/>
      <c r="J112" s="123">
        <v>0</v>
      </c>
      <c r="K112" s="134"/>
      <c r="L112" s="123">
        <v>0</v>
      </c>
      <c r="M112" s="135"/>
    </row>
    <row r="113" spans="1:13" x14ac:dyDescent="0.2">
      <c r="A113" s="143" t="s">
        <v>309</v>
      </c>
      <c r="B113" s="131">
        <v>268</v>
      </c>
      <c r="C113" s="145" t="s">
        <v>310</v>
      </c>
      <c r="D113" s="132">
        <v>15</v>
      </c>
      <c r="E113" s="314">
        <v>10</v>
      </c>
      <c r="F113" s="133"/>
      <c r="G113" s="123">
        <f t="shared" si="3"/>
        <v>150</v>
      </c>
      <c r="H113" s="134"/>
      <c r="I113" s="134"/>
      <c r="J113" s="123"/>
      <c r="K113" s="134"/>
      <c r="L113" s="123"/>
      <c r="M113" s="135"/>
    </row>
    <row r="114" spans="1:13" x14ac:dyDescent="0.2">
      <c r="A114" s="143" t="s">
        <v>292</v>
      </c>
      <c r="B114" s="131">
        <v>267</v>
      </c>
      <c r="C114" s="145" t="s">
        <v>293</v>
      </c>
      <c r="D114" s="132">
        <v>95</v>
      </c>
      <c r="E114" s="314">
        <v>5</v>
      </c>
      <c r="F114" s="133"/>
      <c r="G114" s="123">
        <f t="shared" si="3"/>
        <v>475</v>
      </c>
      <c r="H114" s="134"/>
      <c r="I114" s="134"/>
      <c r="J114" s="123"/>
      <c r="K114" s="134"/>
      <c r="L114" s="123"/>
      <c r="M114" s="135"/>
    </row>
    <row r="115" spans="1:13" x14ac:dyDescent="0.2">
      <c r="A115" s="121" t="s">
        <v>151</v>
      </c>
      <c r="B115" s="122">
        <v>232</v>
      </c>
      <c r="C115" s="122" t="s">
        <v>84</v>
      </c>
      <c r="D115" s="128">
        <v>35</v>
      </c>
      <c r="E115" s="312">
        <v>12</v>
      </c>
      <c r="F115" s="129"/>
      <c r="G115" s="123">
        <f t="shared" si="3"/>
        <v>420</v>
      </c>
      <c r="H115" s="125"/>
      <c r="I115" s="125"/>
      <c r="J115" s="123">
        <v>0</v>
      </c>
      <c r="K115" s="125"/>
      <c r="L115" s="123">
        <v>0</v>
      </c>
      <c r="M115" s="127"/>
    </row>
    <row r="116" spans="1:13" x14ac:dyDescent="0.2">
      <c r="A116" s="121" t="s">
        <v>294</v>
      </c>
      <c r="B116" s="122">
        <v>292</v>
      </c>
      <c r="C116" s="122" t="s">
        <v>295</v>
      </c>
      <c r="D116" s="128">
        <v>150</v>
      </c>
      <c r="E116" s="312">
        <v>32</v>
      </c>
      <c r="F116" s="129"/>
      <c r="G116" s="123">
        <f t="shared" si="3"/>
        <v>4800</v>
      </c>
      <c r="H116" s="125"/>
      <c r="I116" s="125"/>
      <c r="J116" s="123"/>
      <c r="K116" s="125"/>
      <c r="L116" s="123"/>
      <c r="M116" s="127"/>
    </row>
    <row r="117" spans="1:13" ht="13.5" thickBot="1" x14ac:dyDescent="0.25">
      <c r="A117" s="246" t="s">
        <v>296</v>
      </c>
      <c r="B117" s="247">
        <v>283</v>
      </c>
      <c r="C117" s="247" t="s">
        <v>97</v>
      </c>
      <c r="D117" s="248">
        <v>15</v>
      </c>
      <c r="E117" s="322">
        <v>63</v>
      </c>
      <c r="F117" s="249"/>
      <c r="G117" s="251">
        <f t="shared" si="3"/>
        <v>945</v>
      </c>
      <c r="H117" s="250"/>
      <c r="I117" s="250"/>
      <c r="J117" s="251"/>
      <c r="K117" s="250"/>
      <c r="L117" s="251"/>
      <c r="M117" s="252"/>
    </row>
    <row r="118" spans="1:13" x14ac:dyDescent="0.2">
      <c r="A118" s="108"/>
      <c r="B118" s="138"/>
      <c r="C118" s="138"/>
      <c r="D118" s="139"/>
      <c r="E118" s="139"/>
      <c r="F118" s="156"/>
      <c r="G118" s="139"/>
      <c r="H118" s="108"/>
      <c r="I118" s="108"/>
      <c r="J118" s="110"/>
      <c r="K118" s="108"/>
      <c r="L118" s="40"/>
      <c r="M118" s="40"/>
    </row>
    <row r="119" spans="1:13" x14ac:dyDescent="0.2">
      <c r="A119" s="108"/>
      <c r="B119" s="138"/>
      <c r="C119" s="138"/>
      <c r="D119" s="139"/>
      <c r="E119" s="139"/>
      <c r="F119" s="156"/>
      <c r="G119" s="139"/>
      <c r="H119" s="108"/>
      <c r="I119" s="108"/>
      <c r="J119" s="110"/>
      <c r="K119" s="108"/>
      <c r="L119" s="40"/>
      <c r="M119" s="40"/>
    </row>
    <row r="120" spans="1:13" x14ac:dyDescent="0.2">
      <c r="A120" s="108"/>
      <c r="B120" s="138"/>
      <c r="C120" s="138"/>
      <c r="D120" s="139"/>
      <c r="E120" s="139"/>
      <c r="F120" s="156"/>
      <c r="G120" s="139"/>
      <c r="H120" s="108"/>
      <c r="I120" s="108"/>
      <c r="J120" s="110"/>
      <c r="K120" s="108"/>
      <c r="L120" s="40"/>
      <c r="M120" s="40"/>
    </row>
    <row r="121" spans="1:13" x14ac:dyDescent="0.2">
      <c r="A121" s="108"/>
      <c r="B121" s="138"/>
      <c r="C121" s="138"/>
      <c r="D121" s="139"/>
      <c r="E121" s="139"/>
      <c r="F121" s="156"/>
      <c r="G121" s="139"/>
      <c r="H121" s="108"/>
      <c r="I121" s="108"/>
      <c r="J121" s="110"/>
      <c r="K121" s="108"/>
      <c r="L121" s="40"/>
      <c r="M121" s="40"/>
    </row>
    <row r="122" spans="1:13" x14ac:dyDescent="0.2">
      <c r="A122" s="108"/>
      <c r="B122" s="138"/>
      <c r="C122" s="138"/>
      <c r="D122" s="139"/>
      <c r="E122" s="139"/>
      <c r="F122" s="156"/>
      <c r="G122" s="139"/>
      <c r="H122" s="108"/>
      <c r="I122" s="108"/>
      <c r="J122" s="110"/>
      <c r="K122" s="108"/>
      <c r="L122" s="40"/>
      <c r="M122" s="40"/>
    </row>
    <row r="123" spans="1:13" x14ac:dyDescent="0.2">
      <c r="A123" s="108"/>
      <c r="B123" s="138"/>
      <c r="C123" s="138"/>
      <c r="D123" s="139"/>
      <c r="E123" s="139"/>
      <c r="F123" s="156"/>
      <c r="G123" s="139"/>
      <c r="H123" s="108"/>
      <c r="I123" s="108"/>
      <c r="J123" s="110"/>
      <c r="K123" s="108"/>
      <c r="L123" s="40"/>
      <c r="M123" s="40"/>
    </row>
    <row r="124" spans="1:13" x14ac:dyDescent="0.2">
      <c r="A124" s="108"/>
      <c r="B124" s="138"/>
      <c r="C124" s="138"/>
      <c r="D124" s="139"/>
      <c r="E124" s="139"/>
      <c r="F124" s="156"/>
      <c r="G124" s="139"/>
      <c r="H124" s="108"/>
      <c r="I124" s="108"/>
      <c r="J124" s="110"/>
      <c r="K124" s="108"/>
      <c r="L124" s="40"/>
      <c r="M124" s="40"/>
    </row>
    <row r="125" spans="1:13" x14ac:dyDescent="0.2">
      <c r="A125" s="108"/>
      <c r="B125" s="138"/>
      <c r="C125" s="138"/>
      <c r="D125" s="139"/>
      <c r="E125" s="139"/>
      <c r="F125" s="156"/>
      <c r="G125" s="139"/>
      <c r="H125" s="108"/>
      <c r="I125" s="108"/>
      <c r="J125" s="110"/>
      <c r="K125" s="108"/>
      <c r="L125" s="40"/>
      <c r="M125" s="40"/>
    </row>
    <row r="126" spans="1:13" x14ac:dyDescent="0.2">
      <c r="A126" s="108"/>
      <c r="B126" s="138"/>
      <c r="C126" s="138"/>
      <c r="D126" s="139"/>
      <c r="E126" s="139"/>
      <c r="F126" s="156"/>
      <c r="G126" s="139"/>
      <c r="H126" s="108"/>
      <c r="I126" s="108"/>
      <c r="J126" s="110"/>
      <c r="K126" s="108"/>
      <c r="L126" s="40"/>
      <c r="M126" s="40"/>
    </row>
    <row r="127" spans="1:13" x14ac:dyDescent="0.2">
      <c r="A127" s="108"/>
      <c r="B127" s="138"/>
      <c r="C127" s="138"/>
      <c r="D127" s="139"/>
      <c r="E127" s="139"/>
      <c r="F127" s="156"/>
      <c r="G127" s="139"/>
      <c r="H127" s="108"/>
      <c r="I127" s="108"/>
      <c r="J127" s="110"/>
      <c r="K127" s="108"/>
      <c r="L127" s="40"/>
      <c r="M127" s="40"/>
    </row>
    <row r="128" spans="1:13" x14ac:dyDescent="0.2">
      <c r="A128" s="108"/>
      <c r="B128" s="138"/>
      <c r="C128" s="138"/>
      <c r="D128" s="139"/>
      <c r="E128" s="139"/>
      <c r="F128" s="156"/>
      <c r="G128" s="139"/>
      <c r="H128" s="108"/>
      <c r="I128" s="108"/>
      <c r="J128" s="110"/>
      <c r="K128" s="108"/>
      <c r="L128" s="40"/>
      <c r="M128" s="40"/>
    </row>
    <row r="129" spans="1:13" x14ac:dyDescent="0.2">
      <c r="A129" s="108"/>
      <c r="B129" s="138"/>
      <c r="C129" s="138"/>
      <c r="D129" s="139"/>
      <c r="E129" s="139"/>
      <c r="F129" s="156"/>
      <c r="G129" s="139"/>
      <c r="H129" s="108"/>
      <c r="I129" s="108"/>
      <c r="J129" s="110"/>
      <c r="K129" s="108"/>
      <c r="L129" s="40"/>
      <c r="M129" s="40"/>
    </row>
    <row r="130" spans="1:13" x14ac:dyDescent="0.2">
      <c r="A130" s="108"/>
      <c r="B130" s="138"/>
      <c r="C130" s="138"/>
      <c r="D130" s="139"/>
      <c r="E130" s="139"/>
      <c r="F130" s="156"/>
      <c r="G130" s="139"/>
      <c r="H130" s="108"/>
      <c r="I130" s="108"/>
      <c r="J130" s="110"/>
      <c r="K130" s="108"/>
      <c r="L130" s="40"/>
      <c r="M130" s="40"/>
    </row>
    <row r="131" spans="1:13" x14ac:dyDescent="0.2">
      <c r="A131" s="108"/>
      <c r="B131" s="138"/>
      <c r="C131" s="138"/>
      <c r="D131" s="139"/>
      <c r="E131" s="139"/>
      <c r="F131" s="156"/>
      <c r="G131" s="139"/>
      <c r="H131" s="108"/>
      <c r="I131" s="108"/>
      <c r="J131" s="110"/>
      <c r="K131" s="108"/>
      <c r="L131" s="40"/>
      <c r="M131" s="40"/>
    </row>
    <row r="132" spans="1:13" x14ac:dyDescent="0.2">
      <c r="A132" s="108"/>
      <c r="B132" s="138"/>
      <c r="C132" s="138"/>
      <c r="D132" s="139"/>
      <c r="E132" s="139"/>
      <c r="F132" s="156"/>
      <c r="G132" s="139"/>
      <c r="H132" s="108"/>
      <c r="I132" s="108"/>
      <c r="J132" s="110"/>
      <c r="K132" s="108"/>
      <c r="L132" s="40"/>
      <c r="M132" s="40"/>
    </row>
    <row r="133" spans="1:13" x14ac:dyDescent="0.2">
      <c r="A133" s="108"/>
      <c r="B133" s="138"/>
      <c r="C133" s="138"/>
      <c r="D133" s="139"/>
      <c r="E133" s="139"/>
      <c r="F133" s="156"/>
      <c r="G133" s="139"/>
      <c r="H133" s="108"/>
      <c r="I133" s="108"/>
      <c r="J133" s="110"/>
      <c r="K133" s="108"/>
      <c r="L133" s="40"/>
      <c r="M133" s="40"/>
    </row>
    <row r="134" spans="1:13" x14ac:dyDescent="0.2">
      <c r="A134" s="108"/>
      <c r="B134" s="138"/>
      <c r="C134" s="138"/>
      <c r="D134" s="139"/>
      <c r="E134" s="139"/>
      <c r="F134" s="156"/>
      <c r="G134" s="139"/>
      <c r="H134" s="108"/>
      <c r="I134" s="108"/>
      <c r="J134" s="110"/>
      <c r="K134" s="108"/>
      <c r="L134" s="40"/>
      <c r="M134" s="40"/>
    </row>
    <row r="135" spans="1:13" x14ac:dyDescent="0.2">
      <c r="A135" s="108"/>
      <c r="B135" s="138"/>
      <c r="C135" s="138"/>
      <c r="D135" s="139"/>
      <c r="E135" s="139"/>
      <c r="F135" s="156"/>
      <c r="G135" s="139"/>
      <c r="H135" s="108"/>
      <c r="I135" s="108"/>
      <c r="J135" s="110"/>
      <c r="K135" s="108"/>
      <c r="L135" s="40"/>
      <c r="M135" s="40"/>
    </row>
    <row r="136" spans="1:13" ht="40.5" customHeight="1" thickBot="1" x14ac:dyDescent="0.25">
      <c r="A136" s="108"/>
      <c r="B136" s="138"/>
      <c r="C136" s="138"/>
      <c r="D136" s="139"/>
      <c r="E136" s="139"/>
      <c r="F136" s="156"/>
      <c r="G136" s="139"/>
      <c r="H136" s="108"/>
      <c r="I136" s="108"/>
      <c r="J136" s="110"/>
      <c r="K136" s="108"/>
      <c r="L136" s="40"/>
      <c r="M136" s="40"/>
    </row>
    <row r="137" spans="1:13" ht="39" customHeight="1" thickBot="1" x14ac:dyDescent="0.25">
      <c r="A137" s="359" t="s">
        <v>71</v>
      </c>
      <c r="B137" s="359" t="s">
        <v>152</v>
      </c>
      <c r="C137" s="359" t="s">
        <v>72</v>
      </c>
      <c r="D137" s="430" t="s">
        <v>73</v>
      </c>
      <c r="E137" s="306"/>
      <c r="F137" s="410" t="s">
        <v>150</v>
      </c>
      <c r="G137" s="411"/>
      <c r="H137" s="359" t="s">
        <v>74</v>
      </c>
      <c r="I137" s="437" t="s">
        <v>99</v>
      </c>
      <c r="J137" s="438"/>
      <c r="K137" s="402" t="s">
        <v>115</v>
      </c>
      <c r="L137" s="403"/>
      <c r="M137" s="284" t="s">
        <v>18</v>
      </c>
    </row>
    <row r="138" spans="1:13" ht="39" thickBot="1" x14ac:dyDescent="0.25">
      <c r="A138" s="360"/>
      <c r="B138" s="360"/>
      <c r="C138" s="360"/>
      <c r="D138" s="431"/>
      <c r="E138" s="279"/>
      <c r="F138" s="280" t="s">
        <v>75</v>
      </c>
      <c r="G138" s="281" t="s">
        <v>76</v>
      </c>
      <c r="H138" s="360"/>
      <c r="I138" s="207" t="s">
        <v>20</v>
      </c>
      <c r="J138" s="281" t="s">
        <v>76</v>
      </c>
      <c r="K138" s="282" t="s">
        <v>20</v>
      </c>
      <c r="L138" s="280" t="s">
        <v>76</v>
      </c>
      <c r="M138" s="281" t="s">
        <v>116</v>
      </c>
    </row>
    <row r="139" spans="1:13" x14ac:dyDescent="0.2">
      <c r="A139" s="108"/>
      <c r="B139" s="138"/>
      <c r="C139" s="138"/>
      <c r="D139" s="139"/>
      <c r="E139" s="139"/>
      <c r="F139" s="156"/>
      <c r="G139" s="139"/>
      <c r="H139" s="108"/>
      <c r="I139" s="108"/>
      <c r="J139" s="110"/>
      <c r="K139" s="108"/>
      <c r="L139" s="40"/>
      <c r="M139" s="40"/>
    </row>
    <row r="140" spans="1:13" x14ac:dyDescent="0.2">
      <c r="A140" s="404" t="s">
        <v>126</v>
      </c>
      <c r="B140" s="404"/>
      <c r="C140" s="404"/>
      <c r="D140" s="404"/>
      <c r="E140" s="404"/>
      <c r="F140" s="404"/>
      <c r="G140" s="404"/>
      <c r="H140" s="404"/>
      <c r="I140" s="201"/>
      <c r="J140" s="107"/>
      <c r="K140" s="108"/>
      <c r="L140" s="109"/>
      <c r="M140" s="110"/>
    </row>
    <row r="141" spans="1:13" ht="12.75" customHeight="1" x14ac:dyDescent="0.2">
      <c r="A141" s="436" t="s">
        <v>368</v>
      </c>
      <c r="B141" s="436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</row>
    <row r="142" spans="1:13" ht="13.5" thickBot="1" x14ac:dyDescent="0.25">
      <c r="A142" s="108" t="s">
        <v>369</v>
      </c>
      <c r="B142" s="138"/>
      <c r="C142" s="108"/>
      <c r="D142" s="110"/>
      <c r="E142" s="110"/>
      <c r="F142" s="109"/>
      <c r="G142" s="110"/>
      <c r="H142" s="108"/>
      <c r="I142" s="108"/>
      <c r="J142" s="110"/>
      <c r="K142" s="108"/>
      <c r="L142" s="109"/>
      <c r="M142" s="110"/>
    </row>
    <row r="143" spans="1:13" ht="13.5" customHeight="1" thickBot="1" x14ac:dyDescent="0.25">
      <c r="A143" s="444" t="s">
        <v>127</v>
      </c>
      <c r="B143" s="445"/>
      <c r="C143" s="445"/>
      <c r="D143" s="446" t="s">
        <v>77</v>
      </c>
      <c r="E143" s="446"/>
      <c r="F143" s="446"/>
      <c r="G143" s="141">
        <f>SUM(G144:G145)</f>
        <v>20500</v>
      </c>
      <c r="H143" s="142"/>
      <c r="I143" s="142"/>
      <c r="J143" s="141">
        <v>0</v>
      </c>
      <c r="K143" s="142"/>
      <c r="L143" s="141">
        <v>0</v>
      </c>
      <c r="M143" s="157">
        <f>(G143+L143)</f>
        <v>20500</v>
      </c>
    </row>
    <row r="144" spans="1:13" x14ac:dyDescent="0.2">
      <c r="A144" s="114" t="s">
        <v>161</v>
      </c>
      <c r="B144" s="115">
        <v>185</v>
      </c>
      <c r="C144" s="115" t="s">
        <v>162</v>
      </c>
      <c r="D144" s="116">
        <v>6500</v>
      </c>
      <c r="E144" s="116"/>
      <c r="F144" s="117"/>
      <c r="G144" s="116">
        <f>+D144*3</f>
        <v>19500</v>
      </c>
      <c r="H144" s="118"/>
      <c r="I144" s="118"/>
      <c r="J144" s="119">
        <v>0</v>
      </c>
      <c r="K144" s="118"/>
      <c r="L144" s="119">
        <v>0</v>
      </c>
      <c r="M144" s="120">
        <v>0</v>
      </c>
    </row>
    <row r="145" spans="1:14" ht="13.5" thickBot="1" x14ac:dyDescent="0.25">
      <c r="A145" s="274" t="s">
        <v>163</v>
      </c>
      <c r="B145" s="269">
        <v>185</v>
      </c>
      <c r="C145" s="269" t="s">
        <v>128</v>
      </c>
      <c r="D145" s="275">
        <v>1000</v>
      </c>
      <c r="E145" s="275"/>
      <c r="F145" s="276"/>
      <c r="G145" s="275">
        <f>+D145*1</f>
        <v>1000</v>
      </c>
      <c r="H145" s="272"/>
      <c r="I145" s="272"/>
      <c r="J145" s="270">
        <v>0</v>
      </c>
      <c r="K145" s="272"/>
      <c r="L145" s="270">
        <v>0</v>
      </c>
      <c r="M145" s="277">
        <v>0</v>
      </c>
    </row>
    <row r="146" spans="1:14" ht="13.5" thickBot="1" x14ac:dyDescent="0.25">
      <c r="A146" s="447" t="s">
        <v>202</v>
      </c>
      <c r="B146" s="448"/>
      <c r="C146" s="269"/>
      <c r="D146" s="270"/>
      <c r="E146" s="270"/>
      <c r="F146" s="271"/>
      <c r="G146" s="270"/>
      <c r="H146" s="272"/>
      <c r="I146" s="272"/>
      <c r="J146" s="270"/>
      <c r="K146" s="272"/>
      <c r="L146" s="271"/>
      <c r="M146" s="273">
        <f>SUM(M9:M143)</f>
        <v>1460717</v>
      </c>
      <c r="N146" s="167"/>
    </row>
    <row r="147" spans="1:14" ht="13.5" thickBot="1" x14ac:dyDescent="0.25">
      <c r="A147" s="449" t="s">
        <v>91</v>
      </c>
      <c r="B147" s="450"/>
      <c r="C147" s="168"/>
      <c r="D147" s="161"/>
      <c r="E147" s="161"/>
      <c r="F147" s="169"/>
      <c r="G147" s="161"/>
      <c r="H147" s="160"/>
      <c r="I147" s="160"/>
      <c r="J147" s="161"/>
      <c r="K147" s="160"/>
      <c r="L147" s="169"/>
      <c r="M147" s="162"/>
    </row>
    <row r="148" spans="1:14" ht="13.5" thickBot="1" x14ac:dyDescent="0.25">
      <c r="A148" s="451" t="s">
        <v>98</v>
      </c>
      <c r="B148" s="452"/>
      <c r="C148" s="170"/>
      <c r="D148" s="119"/>
      <c r="E148" s="119"/>
      <c r="F148" s="171"/>
      <c r="G148" s="119"/>
      <c r="H148" s="118"/>
      <c r="I148" s="118"/>
      <c r="J148" s="119"/>
      <c r="K148" s="118"/>
      <c r="L148" s="172"/>
      <c r="M148" s="120">
        <v>0</v>
      </c>
    </row>
    <row r="149" spans="1:14" ht="13.5" thickBot="1" x14ac:dyDescent="0.25">
      <c r="A149" s="413" t="s">
        <v>201</v>
      </c>
      <c r="B149" s="414"/>
      <c r="C149" s="163"/>
      <c r="D149" s="164"/>
      <c r="E149" s="164"/>
      <c r="F149" s="165"/>
      <c r="G149" s="164"/>
      <c r="H149" s="166"/>
      <c r="I149" s="166"/>
      <c r="J149" s="164"/>
      <c r="K149" s="166"/>
      <c r="L149" s="174"/>
      <c r="M149" s="175">
        <v>0</v>
      </c>
    </row>
    <row r="150" spans="1:14" ht="13.5" thickBot="1" x14ac:dyDescent="0.25">
      <c r="A150" s="412"/>
      <c r="B150" s="412"/>
      <c r="C150" s="150"/>
      <c r="D150" s="151"/>
      <c r="E150" s="151"/>
      <c r="F150" s="150"/>
      <c r="G150" s="151"/>
      <c r="H150" s="150"/>
      <c r="I150" s="150"/>
      <c r="J150" s="151"/>
      <c r="K150" s="150"/>
      <c r="L150" s="150"/>
      <c r="M150" s="151"/>
    </row>
    <row r="151" spans="1:14" ht="13.5" thickBot="1" x14ac:dyDescent="0.25">
      <c r="A151" s="413" t="s">
        <v>166</v>
      </c>
      <c r="B151" s="414"/>
      <c r="C151" s="414"/>
      <c r="D151" s="164"/>
      <c r="E151" s="164"/>
      <c r="F151" s="166"/>
      <c r="G151" s="164"/>
      <c r="H151" s="166"/>
      <c r="I151" s="166"/>
      <c r="J151" s="164"/>
      <c r="K151" s="166"/>
      <c r="L151" s="166"/>
      <c r="M151" s="175">
        <f>L77</f>
        <v>0</v>
      </c>
    </row>
    <row r="152" spans="1:14" ht="18.75" customHeight="1" thickBot="1" x14ac:dyDescent="0.25">
      <c r="A152" s="150"/>
      <c r="B152" s="150"/>
      <c r="C152" s="150"/>
      <c r="D152" s="151"/>
      <c r="E152" s="151"/>
      <c r="F152" s="150"/>
      <c r="G152" s="151"/>
      <c r="H152" s="150"/>
      <c r="I152" s="150"/>
      <c r="J152" s="151"/>
      <c r="K152" s="150"/>
      <c r="L152" s="150"/>
      <c r="M152" s="151"/>
    </row>
    <row r="153" spans="1:14" ht="13.5" thickBot="1" x14ac:dyDescent="0.25">
      <c r="A153" s="427" t="s">
        <v>149</v>
      </c>
      <c r="B153" s="428"/>
      <c r="C153" s="428"/>
      <c r="D153" s="428"/>
      <c r="E153" s="428"/>
      <c r="F153" s="428"/>
      <c r="G153" s="428"/>
      <c r="H153" s="428"/>
      <c r="I153" s="428"/>
      <c r="J153" s="428"/>
      <c r="K153" s="428"/>
      <c r="L153" s="428"/>
      <c r="M153" s="429"/>
    </row>
    <row r="154" spans="1:14" ht="12.75" customHeight="1" x14ac:dyDescent="0.2">
      <c r="A154" s="419" t="s">
        <v>146</v>
      </c>
      <c r="B154" s="420"/>
      <c r="C154" s="415" t="s">
        <v>176</v>
      </c>
      <c r="D154" s="416"/>
      <c r="E154" s="220"/>
      <c r="F154" s="158"/>
      <c r="G154" s="176">
        <v>596633.25</v>
      </c>
      <c r="H154" s="158"/>
      <c r="I154" s="158"/>
      <c r="J154" s="126"/>
      <c r="K154" s="158"/>
      <c r="L154" s="126"/>
      <c r="M154" s="159"/>
    </row>
    <row r="155" spans="1:14" x14ac:dyDescent="0.2">
      <c r="A155" s="421" t="s">
        <v>147</v>
      </c>
      <c r="B155" s="422"/>
      <c r="C155" s="415"/>
      <c r="D155" s="416"/>
      <c r="E155" s="220"/>
      <c r="F155" s="177"/>
      <c r="G155" s="176">
        <v>596633.25</v>
      </c>
      <c r="H155" s="177"/>
      <c r="I155" s="178"/>
      <c r="J155" s="179"/>
      <c r="K155" s="125"/>
      <c r="L155" s="180"/>
      <c r="M155" s="127"/>
    </row>
    <row r="156" spans="1:14" x14ac:dyDescent="0.2">
      <c r="A156" s="423" t="s">
        <v>148</v>
      </c>
      <c r="B156" s="424"/>
      <c r="C156" s="415"/>
      <c r="D156" s="416"/>
      <c r="E156" s="220"/>
      <c r="F156" s="181"/>
      <c r="G156" s="176">
        <v>596633.25</v>
      </c>
      <c r="H156" s="181"/>
      <c r="I156" s="181"/>
      <c r="J156" s="181"/>
      <c r="K156" s="181"/>
      <c r="L156" s="181"/>
      <c r="M156" s="182"/>
    </row>
    <row r="157" spans="1:14" ht="13.5" thickBot="1" x14ac:dyDescent="0.25">
      <c r="A157" s="425" t="s">
        <v>164</v>
      </c>
      <c r="B157" s="426"/>
      <c r="C157" s="417"/>
      <c r="D157" s="418"/>
      <c r="E157" s="220"/>
      <c r="F157" s="173"/>
      <c r="G157" s="176">
        <v>596633.25</v>
      </c>
      <c r="H157" s="147"/>
      <c r="I157" s="147"/>
      <c r="J157" s="146"/>
      <c r="K157" s="147"/>
      <c r="L157" s="173"/>
      <c r="M157" s="148"/>
    </row>
    <row r="158" spans="1:14" ht="13.5" thickBot="1" x14ac:dyDescent="0.25">
      <c r="A158" s="183" t="s">
        <v>18</v>
      </c>
      <c r="B158" s="184"/>
      <c r="C158" s="184"/>
      <c r="D158" s="442"/>
      <c r="E158" s="442"/>
      <c r="F158" s="442"/>
      <c r="G158" s="185"/>
      <c r="H158" s="206"/>
      <c r="I158" s="206"/>
      <c r="J158" s="185"/>
      <c r="K158" s="206"/>
      <c r="L158" s="185"/>
      <c r="M158" s="38">
        <f>G154+G155+G156+G157</f>
        <v>2386533</v>
      </c>
    </row>
    <row r="159" spans="1:14" x14ac:dyDescent="0.2">
      <c r="A159" s="108"/>
      <c r="B159" s="138"/>
      <c r="C159" s="138"/>
      <c r="D159" s="139"/>
      <c r="E159" s="139"/>
      <c r="F159" s="109"/>
      <c r="G159" s="139"/>
      <c r="H159" s="108"/>
      <c r="I159" s="108"/>
      <c r="J159" s="110"/>
      <c r="K159" s="108"/>
      <c r="L159" s="109"/>
      <c r="M159" s="110"/>
    </row>
    <row r="160" spans="1:14" x14ac:dyDescent="0.2">
      <c r="A160" s="108"/>
      <c r="B160" s="138"/>
      <c r="C160" s="138"/>
      <c r="D160" s="139"/>
      <c r="E160" s="139"/>
      <c r="F160" s="109"/>
      <c r="G160" s="139"/>
      <c r="H160" s="108"/>
      <c r="I160" s="108"/>
      <c r="J160" s="110"/>
      <c r="K160" s="108"/>
      <c r="L160" s="109"/>
      <c r="M160" s="110"/>
    </row>
    <row r="161" spans="1:13" x14ac:dyDescent="0.2">
      <c r="A161" s="108"/>
      <c r="B161" s="138"/>
      <c r="C161" s="138"/>
      <c r="D161" s="139"/>
      <c r="E161" s="139"/>
      <c r="F161" s="140"/>
      <c r="G161" s="139"/>
      <c r="H161" s="108"/>
      <c r="I161" s="108"/>
      <c r="J161" s="110"/>
      <c r="K161" s="108"/>
      <c r="L161" s="109"/>
      <c r="M161" s="110"/>
    </row>
    <row r="162" spans="1:13" x14ac:dyDescent="0.2">
      <c r="A162" s="108"/>
      <c r="B162" s="138"/>
      <c r="C162" s="138"/>
      <c r="D162" s="139"/>
      <c r="E162" s="139"/>
      <c r="F162" s="140"/>
      <c r="G162" s="139"/>
      <c r="H162" s="108"/>
      <c r="I162" s="108"/>
      <c r="J162" s="110"/>
      <c r="K162" s="108"/>
      <c r="L162" s="109"/>
      <c r="M162" s="110"/>
    </row>
    <row r="163" spans="1:13" x14ac:dyDescent="0.2">
      <c r="A163" s="108"/>
      <c r="B163" s="138"/>
      <c r="C163" s="138"/>
      <c r="D163" s="139"/>
      <c r="E163" s="139"/>
      <c r="F163" s="140"/>
      <c r="G163" s="139"/>
      <c r="H163" s="108"/>
      <c r="I163" s="108"/>
      <c r="J163" s="110"/>
      <c r="K163" s="108"/>
      <c r="L163" s="109"/>
      <c r="M163" s="110"/>
    </row>
    <row r="164" spans="1:13" x14ac:dyDescent="0.2">
      <c r="A164" s="108"/>
      <c r="B164" s="138"/>
      <c r="C164" s="138"/>
      <c r="D164" s="139"/>
      <c r="E164" s="139"/>
      <c r="F164" s="109"/>
      <c r="G164" s="139"/>
      <c r="H164" s="108"/>
      <c r="I164" s="108"/>
      <c r="J164" s="110"/>
      <c r="K164" s="108"/>
      <c r="L164" s="109"/>
      <c r="M164" s="110"/>
    </row>
    <row r="165" spans="1:13" x14ac:dyDescent="0.2">
      <c r="A165" s="108"/>
      <c r="B165" s="138"/>
      <c r="C165" s="138"/>
      <c r="D165" s="139"/>
      <c r="E165" s="139"/>
      <c r="F165" s="109"/>
      <c r="G165" s="139"/>
      <c r="H165" s="108"/>
      <c r="I165" s="108"/>
      <c r="J165" s="110"/>
      <c r="K165" s="108"/>
      <c r="L165" s="109"/>
      <c r="M165" s="110"/>
    </row>
    <row r="166" spans="1:13" x14ac:dyDescent="0.2">
      <c r="A166" s="108"/>
      <c r="B166" s="138"/>
      <c r="C166" s="138"/>
      <c r="D166" s="139"/>
      <c r="E166" s="139"/>
      <c r="F166" s="109"/>
      <c r="G166" s="139"/>
      <c r="H166" s="108"/>
      <c r="I166" s="108"/>
      <c r="J166" s="110"/>
      <c r="K166" s="108"/>
      <c r="L166" s="109"/>
      <c r="M166" s="110"/>
    </row>
    <row r="167" spans="1:13" x14ac:dyDescent="0.2">
      <c r="A167" s="108"/>
      <c r="B167" s="138"/>
      <c r="C167" s="138"/>
      <c r="D167" s="139"/>
      <c r="E167" s="139"/>
      <c r="F167" s="109"/>
      <c r="G167" s="139"/>
      <c r="H167" s="108"/>
      <c r="I167" s="108"/>
      <c r="J167" s="110"/>
      <c r="K167" s="108"/>
      <c r="L167" s="109"/>
      <c r="M167" s="110"/>
    </row>
    <row r="168" spans="1:13" x14ac:dyDescent="0.2">
      <c r="A168" s="108"/>
      <c r="B168" s="138"/>
      <c r="C168" s="138"/>
      <c r="D168" s="110"/>
      <c r="E168" s="110"/>
      <c r="F168" s="109"/>
      <c r="G168" s="110"/>
      <c r="H168" s="108"/>
      <c r="I168" s="108"/>
      <c r="J168" s="110"/>
      <c r="K168" s="108"/>
      <c r="L168" s="109"/>
      <c r="M168" s="110"/>
    </row>
    <row r="169" spans="1:13" x14ac:dyDescent="0.2">
      <c r="A169" s="108"/>
      <c r="B169" s="138"/>
      <c r="C169" s="138"/>
      <c r="D169" s="110"/>
      <c r="E169" s="110"/>
      <c r="F169" s="109"/>
      <c r="G169" s="110"/>
      <c r="H169" s="108"/>
      <c r="I169" s="108"/>
      <c r="J169" s="110"/>
      <c r="K169" s="108"/>
      <c r="L169" s="109"/>
      <c r="M169" s="110"/>
    </row>
    <row r="170" spans="1:13" x14ac:dyDescent="0.2">
      <c r="A170" s="150"/>
      <c r="B170" s="150"/>
      <c r="C170" s="150"/>
      <c r="D170" s="151"/>
      <c r="E170" s="151"/>
      <c r="F170" s="150"/>
      <c r="G170" s="151"/>
      <c r="H170" s="150"/>
      <c r="I170" s="150"/>
      <c r="J170" s="151"/>
      <c r="K170" s="150"/>
      <c r="L170" s="150"/>
      <c r="M170" s="151"/>
    </row>
    <row r="171" spans="1:13" x14ac:dyDescent="0.2">
      <c r="A171" s="150"/>
      <c r="B171" s="150"/>
      <c r="C171" s="150"/>
      <c r="D171" s="151"/>
      <c r="E171" s="151"/>
      <c r="F171" s="150"/>
      <c r="G171" s="151"/>
      <c r="H171" s="150"/>
      <c r="I171" s="150"/>
      <c r="J171" s="151"/>
      <c r="K171" s="150"/>
      <c r="L171" s="150"/>
      <c r="M171" s="151"/>
    </row>
    <row r="172" spans="1:13" x14ac:dyDescent="0.2">
      <c r="A172" s="150"/>
      <c r="B172" s="150"/>
      <c r="C172" s="150"/>
      <c r="D172" s="151"/>
      <c r="E172" s="151"/>
      <c r="F172" s="150"/>
      <c r="G172" s="151"/>
      <c r="H172" s="150"/>
      <c r="I172" s="150"/>
      <c r="J172" s="151"/>
      <c r="K172" s="150"/>
      <c r="L172" s="150"/>
      <c r="M172" s="151"/>
    </row>
    <row r="173" spans="1:13" x14ac:dyDescent="0.2">
      <c r="A173" s="150"/>
      <c r="B173" s="150"/>
      <c r="C173" s="150"/>
      <c r="D173" s="151"/>
      <c r="E173" s="151"/>
      <c r="F173" s="150"/>
      <c r="G173" s="151"/>
      <c r="H173" s="150"/>
      <c r="I173" s="150"/>
      <c r="J173" s="151"/>
      <c r="K173" s="150"/>
      <c r="L173" s="150"/>
      <c r="M173" s="151"/>
    </row>
    <row r="174" spans="1:13" x14ac:dyDescent="0.2">
      <c r="A174" s="150"/>
      <c r="B174" s="150"/>
      <c r="C174" s="150"/>
      <c r="D174" s="151"/>
      <c r="E174" s="151"/>
      <c r="F174" s="150"/>
      <c r="G174" s="151"/>
      <c r="H174" s="150"/>
      <c r="I174" s="150"/>
      <c r="J174" s="151"/>
      <c r="K174" s="150"/>
      <c r="L174" s="150"/>
      <c r="M174" s="151"/>
    </row>
    <row r="175" spans="1:13" x14ac:dyDescent="0.2">
      <c r="A175" s="150"/>
      <c r="B175" s="150"/>
      <c r="C175" s="150"/>
      <c r="D175" s="151"/>
      <c r="E175" s="151"/>
      <c r="F175" s="150"/>
      <c r="G175" s="151"/>
      <c r="H175" s="150"/>
      <c r="I175" s="150"/>
      <c r="J175" s="151"/>
      <c r="K175" s="150"/>
      <c r="L175" s="150"/>
      <c r="M175" s="151"/>
    </row>
    <row r="176" spans="1:13" x14ac:dyDescent="0.2">
      <c r="A176" s="150"/>
      <c r="B176" s="150"/>
      <c r="C176" s="150"/>
      <c r="D176" s="151"/>
      <c r="E176" s="151"/>
      <c r="F176" s="150"/>
      <c r="G176" s="151"/>
      <c r="H176" s="150"/>
      <c r="I176" s="150"/>
      <c r="J176" s="151"/>
      <c r="K176" s="150"/>
      <c r="L176" s="150"/>
      <c r="M176" s="151"/>
    </row>
    <row r="177" spans="1:13" x14ac:dyDescent="0.2">
      <c r="A177" s="150"/>
      <c r="B177" s="150"/>
      <c r="C177" s="150"/>
      <c r="D177" s="151"/>
      <c r="E177" s="151"/>
      <c r="F177" s="150"/>
      <c r="G177" s="151"/>
      <c r="H177" s="150"/>
      <c r="I177" s="150"/>
      <c r="J177" s="151"/>
      <c r="K177" s="150"/>
      <c r="L177" s="150"/>
      <c r="M177" s="151"/>
    </row>
    <row r="178" spans="1:13" x14ac:dyDescent="0.2">
      <c r="A178" s="150"/>
      <c r="B178" s="150"/>
      <c r="C178" s="150"/>
      <c r="D178" s="151"/>
      <c r="E178" s="151"/>
      <c r="F178" s="150"/>
      <c r="G178" s="151"/>
      <c r="H178" s="150"/>
      <c r="I178" s="150"/>
      <c r="J178" s="151"/>
      <c r="K178" s="150"/>
      <c r="L178" s="150"/>
      <c r="M178" s="151"/>
    </row>
    <row r="179" spans="1:13" x14ac:dyDescent="0.2">
      <c r="A179" s="150"/>
      <c r="B179" s="150"/>
      <c r="C179" s="150"/>
      <c r="D179" s="151"/>
      <c r="E179" s="151"/>
      <c r="F179" s="150"/>
      <c r="G179" s="151"/>
      <c r="H179" s="150"/>
      <c r="I179" s="150"/>
      <c r="J179" s="151"/>
      <c r="K179" s="150"/>
      <c r="L179" s="150"/>
      <c r="M179" s="151"/>
    </row>
    <row r="180" spans="1:13" x14ac:dyDescent="0.2">
      <c r="A180" s="150"/>
      <c r="B180" s="150"/>
      <c r="C180" s="150"/>
      <c r="D180" s="151"/>
      <c r="E180" s="151"/>
      <c r="F180" s="150"/>
      <c r="G180" s="151"/>
      <c r="H180" s="150"/>
      <c r="I180" s="150"/>
      <c r="J180" s="151"/>
      <c r="K180" s="150"/>
      <c r="L180" s="150"/>
      <c r="M180" s="151"/>
    </row>
    <row r="181" spans="1:13" x14ac:dyDescent="0.2">
      <c r="A181" s="150"/>
      <c r="B181" s="150"/>
      <c r="C181" s="150"/>
      <c r="D181" s="151"/>
      <c r="E181" s="151"/>
      <c r="F181" s="150"/>
      <c r="G181" s="151"/>
      <c r="H181" s="150"/>
      <c r="I181" s="150"/>
      <c r="J181" s="151"/>
      <c r="K181" s="150"/>
      <c r="L181" s="150"/>
      <c r="M181" s="151"/>
    </row>
    <row r="182" spans="1:13" x14ac:dyDescent="0.2">
      <c r="A182" s="150"/>
      <c r="B182" s="150"/>
      <c r="C182" s="150"/>
      <c r="D182" s="151"/>
      <c r="E182" s="151"/>
      <c r="F182" s="150"/>
      <c r="G182" s="151"/>
      <c r="H182" s="150"/>
      <c r="I182" s="150"/>
      <c r="J182" s="151"/>
      <c r="K182" s="150"/>
      <c r="L182" s="150"/>
      <c r="M182" s="151"/>
    </row>
    <row r="183" spans="1:13" x14ac:dyDescent="0.2">
      <c r="A183" s="150"/>
      <c r="B183" s="150"/>
      <c r="C183" s="150"/>
      <c r="D183" s="151"/>
      <c r="E183" s="151"/>
      <c r="F183" s="150"/>
      <c r="G183" s="151"/>
      <c r="H183" s="150"/>
      <c r="I183" s="150"/>
      <c r="J183" s="151"/>
      <c r="K183" s="150"/>
      <c r="L183" s="150"/>
      <c r="M183" s="151"/>
    </row>
    <row r="184" spans="1:13" x14ac:dyDescent="0.2">
      <c r="A184" s="150"/>
      <c r="B184" s="150"/>
      <c r="C184" s="150"/>
      <c r="D184" s="151"/>
      <c r="E184" s="151"/>
      <c r="F184" s="150"/>
      <c r="G184" s="151"/>
      <c r="H184" s="150"/>
      <c r="I184" s="150"/>
      <c r="J184" s="151"/>
      <c r="K184" s="150"/>
      <c r="L184" s="150"/>
      <c r="M184" s="151"/>
    </row>
    <row r="185" spans="1:13" x14ac:dyDescent="0.2">
      <c r="A185" s="150"/>
      <c r="B185" s="150"/>
      <c r="C185" s="150"/>
      <c r="D185" s="151"/>
      <c r="E185" s="151"/>
      <c r="F185" s="150"/>
      <c r="G185" s="151"/>
      <c r="H185" s="150"/>
      <c r="I185" s="150"/>
      <c r="J185" s="151"/>
      <c r="K185" s="150"/>
      <c r="L185" s="150"/>
      <c r="M185" s="151"/>
    </row>
    <row r="186" spans="1:13" x14ac:dyDescent="0.2">
      <c r="A186" s="150"/>
      <c r="B186" s="150"/>
      <c r="C186" s="150"/>
      <c r="D186" s="151"/>
      <c r="E186" s="151"/>
      <c r="F186" s="150"/>
      <c r="G186" s="151"/>
      <c r="H186" s="150"/>
      <c r="I186" s="150"/>
      <c r="J186" s="151"/>
      <c r="K186" s="150"/>
      <c r="L186" s="150"/>
      <c r="M186" s="151"/>
    </row>
    <row r="187" spans="1:13" x14ac:dyDescent="0.2">
      <c r="A187" s="150"/>
      <c r="B187" s="150"/>
      <c r="C187" s="150"/>
      <c r="D187" s="151"/>
      <c r="E187" s="151"/>
      <c r="F187" s="150"/>
      <c r="G187" s="151"/>
      <c r="H187" s="150"/>
      <c r="I187" s="150"/>
      <c r="J187" s="151"/>
      <c r="K187" s="150"/>
      <c r="L187" s="150"/>
      <c r="M187" s="151"/>
    </row>
    <row r="188" spans="1:13" x14ac:dyDescent="0.2">
      <c r="A188" s="150"/>
      <c r="B188" s="150"/>
      <c r="C188" s="150"/>
      <c r="D188" s="151"/>
      <c r="E188" s="151"/>
      <c r="F188" s="150"/>
      <c r="G188" s="151"/>
      <c r="H188" s="150"/>
      <c r="I188" s="150"/>
      <c r="J188" s="151"/>
      <c r="K188" s="150"/>
      <c r="L188" s="150"/>
      <c r="M188" s="151"/>
    </row>
    <row r="189" spans="1:13" x14ac:dyDescent="0.2">
      <c r="A189" s="150"/>
      <c r="B189" s="150"/>
      <c r="C189" s="150"/>
      <c r="D189" s="151"/>
      <c r="E189" s="151"/>
      <c r="F189" s="150"/>
      <c r="G189" s="151"/>
      <c r="H189" s="150"/>
      <c r="I189" s="150"/>
      <c r="J189" s="151"/>
      <c r="K189" s="150"/>
      <c r="L189" s="150"/>
      <c r="M189" s="151"/>
    </row>
    <row r="190" spans="1:13" x14ac:dyDescent="0.2">
      <c r="A190" s="150"/>
      <c r="B190" s="150"/>
      <c r="C190" s="150"/>
      <c r="D190" s="151"/>
      <c r="E190" s="151"/>
      <c r="F190" s="150"/>
      <c r="G190" s="151"/>
      <c r="H190" s="150"/>
      <c r="I190" s="150"/>
      <c r="J190" s="151"/>
      <c r="K190" s="150"/>
      <c r="L190" s="150"/>
      <c r="M190" s="151"/>
    </row>
    <row r="191" spans="1:13" x14ac:dyDescent="0.2">
      <c r="A191" s="150"/>
      <c r="B191" s="150"/>
      <c r="C191" s="150"/>
      <c r="D191" s="151"/>
      <c r="E191" s="151"/>
      <c r="F191" s="150"/>
      <c r="G191" s="151"/>
      <c r="H191" s="150"/>
      <c r="I191" s="150"/>
      <c r="J191" s="151"/>
      <c r="K191" s="150"/>
      <c r="L191" s="150"/>
      <c r="M191" s="151"/>
    </row>
  </sheetData>
  <mergeCells count="78">
    <mergeCell ref="A74:H74"/>
    <mergeCell ref="F71:G71"/>
    <mergeCell ref="I71:J71"/>
    <mergeCell ref="A75:M76"/>
    <mergeCell ref="D158:F158"/>
    <mergeCell ref="A77:C77"/>
    <mergeCell ref="D77:F77"/>
    <mergeCell ref="A140:H140"/>
    <mergeCell ref="A141:M141"/>
    <mergeCell ref="A143:C143"/>
    <mergeCell ref="D143:F143"/>
    <mergeCell ref="A146:B146"/>
    <mergeCell ref="A147:B147"/>
    <mergeCell ref="A148:B148"/>
    <mergeCell ref="A149:B149"/>
    <mergeCell ref="I137:J137"/>
    <mergeCell ref="A7:M7"/>
    <mergeCell ref="I3:J3"/>
    <mergeCell ref="A8:L8"/>
    <mergeCell ref="A40:M40"/>
    <mergeCell ref="F35:G35"/>
    <mergeCell ref="I35:J35"/>
    <mergeCell ref="K35:L35"/>
    <mergeCell ref="A9:C9"/>
    <mergeCell ref="D9:F9"/>
    <mergeCell ref="A38:H38"/>
    <mergeCell ref="A39:M39"/>
    <mergeCell ref="A35:A36"/>
    <mergeCell ref="B35:B36"/>
    <mergeCell ref="E3:E4"/>
    <mergeCell ref="K71:L71"/>
    <mergeCell ref="K137:L137"/>
    <mergeCell ref="A1:M1"/>
    <mergeCell ref="A2:M2"/>
    <mergeCell ref="F3:G3"/>
    <mergeCell ref="K3:L3"/>
    <mergeCell ref="A6:H6"/>
    <mergeCell ref="B3:B4"/>
    <mergeCell ref="C3:C4"/>
    <mergeCell ref="D3:D4"/>
    <mergeCell ref="A3:A4"/>
    <mergeCell ref="C35:C36"/>
    <mergeCell ref="D35:D36"/>
    <mergeCell ref="H35:H36"/>
    <mergeCell ref="A71:A72"/>
    <mergeCell ref="B71:B72"/>
    <mergeCell ref="C71:C72"/>
    <mergeCell ref="D71:D72"/>
    <mergeCell ref="H71:H72"/>
    <mergeCell ref="A41:C41"/>
    <mergeCell ref="D41:F41"/>
    <mergeCell ref="A137:A138"/>
    <mergeCell ref="B137:B138"/>
    <mergeCell ref="C137:C138"/>
    <mergeCell ref="D137:D138"/>
    <mergeCell ref="H137:H138"/>
    <mergeCell ref="F137:G137"/>
    <mergeCell ref="A150:B150"/>
    <mergeCell ref="A151:C151"/>
    <mergeCell ref="C154:D157"/>
    <mergeCell ref="A154:B154"/>
    <mergeCell ref="A155:B155"/>
    <mergeCell ref="A156:B156"/>
    <mergeCell ref="A157:B157"/>
    <mergeCell ref="A153:M153"/>
    <mergeCell ref="A106:M106"/>
    <mergeCell ref="A107:C107"/>
    <mergeCell ref="D107:F107"/>
    <mergeCell ref="H101:H102"/>
    <mergeCell ref="I101:J101"/>
    <mergeCell ref="K101:L101"/>
    <mergeCell ref="A104:H104"/>
    <mergeCell ref="A105:M105"/>
    <mergeCell ref="A101:A102"/>
    <mergeCell ref="B101:B102"/>
    <mergeCell ref="C101:C102"/>
    <mergeCell ref="D101:D102"/>
    <mergeCell ref="F101:G101"/>
  </mergeCells>
  <pageMargins left="0.70866141732283472" right="0.31496062992125984" top="0.74803149606299213" bottom="0.74803149606299213" header="0.31496062992125984" footer="0.31496062992125984"/>
  <pageSetup paperSize="5" orientation="landscape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U55"/>
  <sheetViews>
    <sheetView topLeftCell="A37" zoomScale="85" zoomScaleNormal="85" workbookViewId="0">
      <selection activeCell="A50" sqref="A50:A54"/>
    </sheetView>
  </sheetViews>
  <sheetFormatPr baseColWidth="10" defaultRowHeight="12.75" x14ac:dyDescent="0.2"/>
  <cols>
    <col min="1" max="1" width="5.85546875" style="51" customWidth="1"/>
    <col min="2" max="2" width="28.42578125" style="51" customWidth="1"/>
    <col min="3" max="3" width="11.42578125" style="51"/>
    <col min="4" max="4" width="35.140625" style="51" customWidth="1"/>
    <col min="5" max="11" width="2.42578125" style="51" customWidth="1"/>
    <col min="12" max="13" width="2.28515625" style="51" bestFit="1" customWidth="1"/>
    <col min="14" max="14" width="2.42578125" style="51" bestFit="1" customWidth="1"/>
    <col min="15" max="16" width="2.28515625" style="51" bestFit="1" customWidth="1"/>
    <col min="17" max="17" width="23.42578125" style="51" customWidth="1"/>
    <col min="18" max="18" width="15" style="51" customWidth="1"/>
    <col min="19" max="19" width="10" style="51" customWidth="1"/>
    <col min="20" max="20" width="15.7109375" style="51" bestFit="1" customWidth="1"/>
    <col min="21" max="21" width="16" style="51" bestFit="1" customWidth="1"/>
    <col min="22" max="16384" width="11.42578125" style="51"/>
  </cols>
  <sheetData>
    <row r="1" spans="1:21" s="48" customFormat="1" ht="15.75" x14ac:dyDescent="0.25">
      <c r="A1" s="465" t="s">
        <v>34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7"/>
    </row>
    <row r="2" spans="1:21" s="48" customFormat="1" ht="15.75" x14ac:dyDescent="0.25">
      <c r="A2" s="462" t="s">
        <v>177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4"/>
    </row>
    <row r="3" spans="1:21" s="48" customFormat="1" ht="15.75" customHeight="1" thickBot="1" x14ac:dyDescent="0.3">
      <c r="A3" s="459" t="s">
        <v>38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1"/>
    </row>
    <row r="4" spans="1:21" s="48" customFormat="1" ht="12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x14ac:dyDescent="0.2">
      <c r="A5" s="50" t="s">
        <v>138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x14ac:dyDescent="0.2">
      <c r="A6" s="50" t="s">
        <v>139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x14ac:dyDescent="0.2">
      <c r="A7" s="50" t="s">
        <v>140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x14ac:dyDescent="0.2">
      <c r="A8" s="341" t="s">
        <v>92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</row>
    <row r="9" spans="1:21" x14ac:dyDescent="0.2">
      <c r="A9" s="341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</row>
    <row r="11" spans="1:21" s="7" customFormat="1" x14ac:dyDescent="0.2">
      <c r="A11" s="454" t="s">
        <v>20</v>
      </c>
      <c r="B11" s="455" t="s">
        <v>185</v>
      </c>
      <c r="C11" s="457" t="s">
        <v>21</v>
      </c>
      <c r="D11" s="457" t="s">
        <v>4</v>
      </c>
      <c r="E11" s="457" t="s">
        <v>22</v>
      </c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 t="s">
        <v>14</v>
      </c>
      <c r="R11" s="457" t="s">
        <v>15</v>
      </c>
      <c r="S11" s="458" t="s">
        <v>16</v>
      </c>
      <c r="T11" s="458"/>
      <c r="U11" s="458"/>
    </row>
    <row r="12" spans="1:21" s="52" customFormat="1" ht="28.5" customHeight="1" x14ac:dyDescent="0.2">
      <c r="A12" s="454"/>
      <c r="B12" s="456"/>
      <c r="C12" s="457"/>
      <c r="D12" s="457"/>
      <c r="E12" s="286" t="s">
        <v>5</v>
      </c>
      <c r="F12" s="286" t="s">
        <v>6</v>
      </c>
      <c r="G12" s="286" t="s">
        <v>7</v>
      </c>
      <c r="H12" s="286" t="s">
        <v>8</v>
      </c>
      <c r="I12" s="286" t="s">
        <v>7</v>
      </c>
      <c r="J12" s="286" t="s">
        <v>9</v>
      </c>
      <c r="K12" s="286" t="s">
        <v>9</v>
      </c>
      <c r="L12" s="286" t="s">
        <v>8</v>
      </c>
      <c r="M12" s="286" t="s">
        <v>10</v>
      </c>
      <c r="N12" s="286" t="s">
        <v>11</v>
      </c>
      <c r="O12" s="286" t="s">
        <v>12</v>
      </c>
      <c r="P12" s="286" t="s">
        <v>13</v>
      </c>
      <c r="Q12" s="457"/>
      <c r="R12" s="457"/>
      <c r="S12" s="287" t="s">
        <v>29</v>
      </c>
      <c r="T12" s="58" t="s">
        <v>23</v>
      </c>
      <c r="U12" s="58" t="s">
        <v>18</v>
      </c>
    </row>
    <row r="13" spans="1:21" s="52" customFormat="1" ht="92.25" customHeight="1" x14ac:dyDescent="0.2">
      <c r="A13" s="53">
        <v>4.0999999999999996</v>
      </c>
      <c r="B13" s="54" t="s">
        <v>345</v>
      </c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7"/>
      <c r="R13" s="56"/>
      <c r="S13" s="58"/>
      <c r="T13" s="59"/>
      <c r="U13" s="59"/>
    </row>
    <row r="14" spans="1:21" s="52" customFormat="1" ht="63.75" x14ac:dyDescent="0.2">
      <c r="A14" s="53" t="s">
        <v>35</v>
      </c>
      <c r="B14" s="60" t="s">
        <v>287</v>
      </c>
      <c r="C14" s="22" t="s">
        <v>36</v>
      </c>
      <c r="D14" s="60" t="s">
        <v>290</v>
      </c>
      <c r="E14" s="61"/>
      <c r="F14" s="61"/>
      <c r="G14" s="61" t="s">
        <v>19</v>
      </c>
      <c r="H14" s="61"/>
      <c r="I14" s="61"/>
      <c r="J14" s="61"/>
      <c r="K14" s="61" t="s">
        <v>19</v>
      </c>
      <c r="L14" s="61"/>
      <c r="M14" s="61"/>
      <c r="N14" s="61"/>
      <c r="O14" s="61" t="s">
        <v>19</v>
      </c>
      <c r="P14" s="61"/>
      <c r="Q14" s="60" t="s">
        <v>288</v>
      </c>
      <c r="R14" s="62" t="s">
        <v>52</v>
      </c>
      <c r="S14" s="58"/>
      <c r="T14" s="11">
        <v>1000</v>
      </c>
      <c r="U14" s="63">
        <f>T14</f>
        <v>1000</v>
      </c>
    </row>
    <row r="15" spans="1:21" s="8" customFormat="1" ht="38.25" x14ac:dyDescent="0.2">
      <c r="A15" s="374" t="s">
        <v>346</v>
      </c>
      <c r="B15" s="468" t="s">
        <v>289</v>
      </c>
      <c r="C15" s="374" t="s">
        <v>36</v>
      </c>
      <c r="D15" s="60" t="s">
        <v>50</v>
      </c>
      <c r="E15" s="61"/>
      <c r="F15" s="61" t="s">
        <v>19</v>
      </c>
      <c r="G15" s="61"/>
      <c r="H15" s="61"/>
      <c r="I15" s="61"/>
      <c r="J15" s="61"/>
      <c r="K15" s="61"/>
      <c r="L15" s="61" t="s">
        <v>19</v>
      </c>
      <c r="M15" s="61"/>
      <c r="N15" s="61"/>
      <c r="O15" s="61"/>
      <c r="P15" s="61"/>
      <c r="Q15" s="60" t="s">
        <v>186</v>
      </c>
      <c r="R15" s="62" t="s">
        <v>53</v>
      </c>
      <c r="S15" s="64"/>
      <c r="T15" s="11">
        <v>1000</v>
      </c>
      <c r="U15" s="63">
        <f t="shared" ref="U15:U16" si="0">T15</f>
        <v>1000</v>
      </c>
    </row>
    <row r="16" spans="1:21" ht="38.25" x14ac:dyDescent="0.2">
      <c r="A16" s="374"/>
      <c r="B16" s="468"/>
      <c r="C16" s="374"/>
      <c r="D16" s="1" t="s">
        <v>306</v>
      </c>
      <c r="E16" s="1"/>
      <c r="F16" s="22"/>
      <c r="G16" s="1" t="s">
        <v>19</v>
      </c>
      <c r="H16" s="1" t="s">
        <v>19</v>
      </c>
      <c r="I16" s="22"/>
      <c r="J16" s="1"/>
      <c r="K16" s="22"/>
      <c r="L16" s="22"/>
      <c r="M16" s="1" t="s">
        <v>19</v>
      </c>
      <c r="N16" s="1" t="s">
        <v>19</v>
      </c>
      <c r="O16" s="22"/>
      <c r="P16" s="22"/>
      <c r="Q16" s="1" t="s">
        <v>307</v>
      </c>
      <c r="R16" s="1" t="s">
        <v>53</v>
      </c>
      <c r="S16" s="21"/>
      <c r="T16" s="11">
        <v>1000</v>
      </c>
      <c r="U16" s="63">
        <f t="shared" si="0"/>
        <v>1000</v>
      </c>
    </row>
    <row r="17" spans="1:21" ht="32.25" customHeight="1" thickBot="1" x14ac:dyDescent="0.25">
      <c r="A17" s="42"/>
      <c r="B17" s="42"/>
      <c r="C17" s="65"/>
      <c r="D17" s="42"/>
      <c r="E17" s="65"/>
      <c r="F17" s="65"/>
      <c r="G17" s="65"/>
      <c r="H17" s="65"/>
      <c r="I17" s="65"/>
      <c r="J17" s="65"/>
      <c r="K17" s="65"/>
      <c r="L17" s="66"/>
      <c r="M17" s="66"/>
      <c r="N17" s="66"/>
      <c r="O17" s="65"/>
      <c r="P17" s="66"/>
      <c r="Q17" s="42"/>
      <c r="R17" s="42"/>
      <c r="S17" s="67"/>
      <c r="T17" s="67"/>
      <c r="U17" s="67"/>
    </row>
    <row r="18" spans="1:21" s="68" customFormat="1" x14ac:dyDescent="0.2">
      <c r="A18" s="465" t="s">
        <v>34</v>
      </c>
      <c r="B18" s="466"/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7"/>
    </row>
    <row r="19" spans="1:21" s="68" customFormat="1" x14ac:dyDescent="0.2">
      <c r="A19" s="462" t="s">
        <v>177</v>
      </c>
      <c r="B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4"/>
    </row>
    <row r="20" spans="1:21" s="68" customFormat="1" ht="13.5" thickBot="1" x14ac:dyDescent="0.25">
      <c r="A20" s="459" t="s">
        <v>38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1"/>
    </row>
    <row r="21" spans="1:21" s="68" customFormat="1" ht="15.75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s="68" customFormat="1" x14ac:dyDescent="0.2">
      <c r="A22" s="50" t="s">
        <v>138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s="68" customFormat="1" x14ac:dyDescent="0.2">
      <c r="A23" s="50" t="s">
        <v>139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68" customFormat="1" x14ac:dyDescent="0.2">
      <c r="A24" s="50" t="s">
        <v>141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s="68" customFormat="1" x14ac:dyDescent="0.2">
      <c r="A25" s="453" t="s">
        <v>44</v>
      </c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</row>
    <row r="26" spans="1:21" s="68" customForma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</row>
    <row r="27" spans="1:21" s="68" customFormat="1" x14ac:dyDescent="0.2">
      <c r="A27" s="454" t="s">
        <v>20</v>
      </c>
      <c r="B27" s="455" t="s">
        <v>48</v>
      </c>
      <c r="C27" s="457" t="s">
        <v>21</v>
      </c>
      <c r="D27" s="457" t="s">
        <v>4</v>
      </c>
      <c r="E27" s="457" t="s">
        <v>22</v>
      </c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  <c r="Q27" s="457" t="s">
        <v>14</v>
      </c>
      <c r="R27" s="457" t="s">
        <v>15</v>
      </c>
      <c r="S27" s="458" t="s">
        <v>16</v>
      </c>
      <c r="T27" s="458"/>
      <c r="U27" s="458"/>
    </row>
    <row r="28" spans="1:21" ht="25.5" x14ac:dyDescent="0.2">
      <c r="A28" s="454"/>
      <c r="B28" s="456"/>
      <c r="C28" s="457"/>
      <c r="D28" s="457"/>
      <c r="E28" s="286" t="s">
        <v>5</v>
      </c>
      <c r="F28" s="286" t="s">
        <v>6</v>
      </c>
      <c r="G28" s="286" t="s">
        <v>7</v>
      </c>
      <c r="H28" s="286" t="s">
        <v>8</v>
      </c>
      <c r="I28" s="286" t="s">
        <v>7</v>
      </c>
      <c r="J28" s="286" t="s">
        <v>9</v>
      </c>
      <c r="K28" s="286" t="s">
        <v>9</v>
      </c>
      <c r="L28" s="286" t="s">
        <v>8</v>
      </c>
      <c r="M28" s="286" t="s">
        <v>10</v>
      </c>
      <c r="N28" s="286" t="s">
        <v>11</v>
      </c>
      <c r="O28" s="286" t="s">
        <v>12</v>
      </c>
      <c r="P28" s="286" t="s">
        <v>13</v>
      </c>
      <c r="Q28" s="457"/>
      <c r="R28" s="457"/>
      <c r="S28" s="287" t="s">
        <v>29</v>
      </c>
      <c r="T28" s="58" t="s">
        <v>23</v>
      </c>
      <c r="U28" s="58" t="s">
        <v>18</v>
      </c>
    </row>
    <row r="29" spans="1:21" ht="51" x14ac:dyDescent="0.2">
      <c r="A29" s="13">
        <v>4.2</v>
      </c>
      <c r="B29" s="54" t="s">
        <v>347</v>
      </c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  <c r="R29" s="56"/>
      <c r="S29" s="58"/>
      <c r="T29" s="69"/>
      <c r="U29" s="58"/>
    </row>
    <row r="30" spans="1:21" ht="63.75" x14ac:dyDescent="0.2">
      <c r="A30" s="13" t="s">
        <v>348</v>
      </c>
      <c r="B30" s="349" t="s">
        <v>291</v>
      </c>
      <c r="C30" s="189" t="s">
        <v>40</v>
      </c>
      <c r="D30" s="189" t="s">
        <v>54</v>
      </c>
      <c r="E30" s="22"/>
      <c r="F30" s="22" t="s">
        <v>19</v>
      </c>
      <c r="G30" s="22" t="s">
        <v>19</v>
      </c>
      <c r="H30" s="22"/>
      <c r="I30" s="22"/>
      <c r="J30" s="22"/>
      <c r="K30" s="22"/>
      <c r="L30" s="189"/>
      <c r="M30" s="189" t="s">
        <v>19</v>
      </c>
      <c r="N30" s="189" t="s">
        <v>19</v>
      </c>
      <c r="O30" s="22" t="s">
        <v>19</v>
      </c>
      <c r="P30" s="189"/>
      <c r="Q30" s="189" t="s">
        <v>353</v>
      </c>
      <c r="R30" s="189" t="s">
        <v>51</v>
      </c>
      <c r="S30" s="21"/>
      <c r="T30" s="18">
        <f>5*350</f>
        <v>1750</v>
      </c>
      <c r="U30" s="18">
        <f t="shared" ref="U30" si="1">T30</f>
        <v>1750</v>
      </c>
    </row>
    <row r="31" spans="1:21" ht="51" x14ac:dyDescent="0.2">
      <c r="A31" s="1" t="s">
        <v>175</v>
      </c>
      <c r="B31" s="348"/>
      <c r="C31" s="1" t="s">
        <v>40</v>
      </c>
      <c r="D31" s="1" t="s">
        <v>328</v>
      </c>
      <c r="E31" s="22"/>
      <c r="F31" s="189" t="s">
        <v>19</v>
      </c>
      <c r="G31" s="22" t="s">
        <v>19</v>
      </c>
      <c r="H31" s="189" t="s">
        <v>19</v>
      </c>
      <c r="I31" s="189" t="s">
        <v>19</v>
      </c>
      <c r="J31" s="189" t="s">
        <v>19</v>
      </c>
      <c r="K31" s="189" t="s">
        <v>19</v>
      </c>
      <c r="L31" s="1" t="s">
        <v>19</v>
      </c>
      <c r="M31" s="1" t="s">
        <v>19</v>
      </c>
      <c r="N31" s="1" t="s">
        <v>19</v>
      </c>
      <c r="O31" s="22" t="s">
        <v>19</v>
      </c>
      <c r="P31" s="1"/>
      <c r="Q31" s="1" t="s">
        <v>321</v>
      </c>
      <c r="R31" s="1" t="s">
        <v>322</v>
      </c>
      <c r="S31" s="21"/>
      <c r="T31" s="18">
        <v>191302</v>
      </c>
      <c r="U31" s="18">
        <f t="shared" ref="U31" si="2">T31</f>
        <v>191302</v>
      </c>
    </row>
    <row r="32" spans="1:21" x14ac:dyDescent="0.2">
      <c r="T32" s="52"/>
      <c r="U32" s="52"/>
    </row>
    <row r="33" spans="1:21" x14ac:dyDescent="0.2">
      <c r="T33" s="52"/>
      <c r="U33" s="52"/>
    </row>
    <row r="34" spans="1:21" x14ac:dyDescent="0.2">
      <c r="T34" s="52"/>
      <c r="U34" s="52"/>
    </row>
    <row r="35" spans="1:21" x14ac:dyDescent="0.2">
      <c r="T35" s="52"/>
      <c r="U35" s="52"/>
    </row>
    <row r="36" spans="1:21" x14ac:dyDescent="0.2">
      <c r="T36" s="52"/>
      <c r="U36" s="52"/>
    </row>
    <row r="37" spans="1:21" ht="13.5" thickBot="1" x14ac:dyDescent="0.25"/>
    <row r="38" spans="1:21" x14ac:dyDescent="0.2">
      <c r="A38" s="465" t="s">
        <v>34</v>
      </c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7"/>
    </row>
    <row r="39" spans="1:21" x14ac:dyDescent="0.2">
      <c r="A39" s="462" t="s">
        <v>177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4"/>
    </row>
    <row r="40" spans="1:21" ht="13.5" thickBot="1" x14ac:dyDescent="0.25">
      <c r="A40" s="459" t="s">
        <v>38</v>
      </c>
      <c r="B40" s="460"/>
      <c r="C40" s="460"/>
      <c r="D40" s="460"/>
      <c r="E40" s="460"/>
      <c r="F40" s="460"/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460"/>
      <c r="T40" s="460"/>
      <c r="U40" s="461"/>
    </row>
    <row r="41" spans="1:21" ht="15.75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x14ac:dyDescent="0.2">
      <c r="A42" s="50" t="s">
        <v>138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x14ac:dyDescent="0.2">
      <c r="A43" s="50" t="s">
        <v>139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:21" x14ac:dyDescent="0.2">
      <c r="A44" s="71" t="s">
        <v>257</v>
      </c>
      <c r="B44" s="71"/>
      <c r="C44" s="71"/>
      <c r="D44" s="71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:21" x14ac:dyDescent="0.2">
      <c r="A45" s="453" t="s">
        <v>258</v>
      </c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</row>
    <row r="47" spans="1:21" x14ac:dyDescent="0.2">
      <c r="A47" s="454" t="s">
        <v>20</v>
      </c>
      <c r="B47" s="455" t="s">
        <v>48</v>
      </c>
      <c r="C47" s="457" t="s">
        <v>21</v>
      </c>
      <c r="D47" s="457" t="s">
        <v>4</v>
      </c>
      <c r="E47" s="457" t="s">
        <v>22</v>
      </c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 t="s">
        <v>14</v>
      </c>
      <c r="R47" s="457" t="s">
        <v>15</v>
      </c>
      <c r="S47" s="458" t="s">
        <v>16</v>
      </c>
      <c r="T47" s="458"/>
      <c r="U47" s="458"/>
    </row>
    <row r="48" spans="1:21" ht="25.5" x14ac:dyDescent="0.2">
      <c r="A48" s="454"/>
      <c r="B48" s="456"/>
      <c r="C48" s="457"/>
      <c r="D48" s="457"/>
      <c r="E48" s="286" t="s">
        <v>5</v>
      </c>
      <c r="F48" s="286" t="s">
        <v>6</v>
      </c>
      <c r="G48" s="286" t="s">
        <v>7</v>
      </c>
      <c r="H48" s="286" t="s">
        <v>8</v>
      </c>
      <c r="I48" s="286" t="s">
        <v>7</v>
      </c>
      <c r="J48" s="286" t="s">
        <v>9</v>
      </c>
      <c r="K48" s="286" t="s">
        <v>9</v>
      </c>
      <c r="L48" s="286" t="s">
        <v>8</v>
      </c>
      <c r="M48" s="286" t="s">
        <v>10</v>
      </c>
      <c r="N48" s="286" t="s">
        <v>11</v>
      </c>
      <c r="O48" s="286" t="s">
        <v>12</v>
      </c>
      <c r="P48" s="286" t="s">
        <v>13</v>
      </c>
      <c r="Q48" s="457"/>
      <c r="R48" s="457"/>
      <c r="S48" s="287" t="s">
        <v>29</v>
      </c>
      <c r="T48" s="58" t="s">
        <v>23</v>
      </c>
      <c r="U48" s="58" t="s">
        <v>18</v>
      </c>
    </row>
    <row r="49" spans="1:21" ht="51" x14ac:dyDescent="0.2">
      <c r="A49" s="13"/>
      <c r="B49" s="54" t="s">
        <v>359</v>
      </c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7"/>
      <c r="R49" s="56"/>
      <c r="S49" s="58"/>
      <c r="T49" s="69"/>
      <c r="U49" s="58"/>
    </row>
    <row r="50" spans="1:21" ht="25.5" x14ac:dyDescent="0.2">
      <c r="A50" s="374" t="s">
        <v>200</v>
      </c>
      <c r="B50" s="349" t="s">
        <v>259</v>
      </c>
      <c r="C50" s="1" t="s">
        <v>36</v>
      </c>
      <c r="D50" s="70" t="s">
        <v>260</v>
      </c>
      <c r="E50" s="1" t="s">
        <v>19</v>
      </c>
      <c r="F50" s="1" t="s">
        <v>19</v>
      </c>
      <c r="G50" s="1" t="s">
        <v>19</v>
      </c>
      <c r="H50" s="1" t="s">
        <v>19</v>
      </c>
      <c r="I50" s="1" t="s">
        <v>19</v>
      </c>
      <c r="J50" s="1" t="s">
        <v>19</v>
      </c>
      <c r="K50" s="1" t="s">
        <v>19</v>
      </c>
      <c r="L50" s="1" t="s">
        <v>19</v>
      </c>
      <c r="M50" s="1" t="s">
        <v>19</v>
      </c>
      <c r="N50" s="1" t="s">
        <v>19</v>
      </c>
      <c r="O50" s="1" t="s">
        <v>19</v>
      </c>
      <c r="P50" s="1" t="s">
        <v>19</v>
      </c>
      <c r="Q50" s="1" t="s">
        <v>277</v>
      </c>
      <c r="R50" s="1" t="s">
        <v>234</v>
      </c>
      <c r="S50" s="21"/>
      <c r="T50" s="18">
        <f>75*12</f>
        <v>900</v>
      </c>
      <c r="U50" s="18">
        <f>T50</f>
        <v>900</v>
      </c>
    </row>
    <row r="51" spans="1:21" s="52" customFormat="1" ht="38.25" x14ac:dyDescent="0.2">
      <c r="A51" s="374"/>
      <c r="B51" s="347"/>
      <c r="C51" s="1" t="s">
        <v>36</v>
      </c>
      <c r="D51" s="70" t="s">
        <v>266</v>
      </c>
      <c r="E51" s="1"/>
      <c r="F51" s="1"/>
      <c r="G51" s="1"/>
      <c r="H51" s="1" t="s">
        <v>19</v>
      </c>
      <c r="I51" s="1"/>
      <c r="J51" s="1" t="s">
        <v>19</v>
      </c>
      <c r="K51" s="1"/>
      <c r="L51" s="1" t="s">
        <v>19</v>
      </c>
      <c r="M51" s="1"/>
      <c r="N51" s="1"/>
      <c r="O51" s="1"/>
      <c r="P51" s="1"/>
      <c r="Q51" s="1" t="s">
        <v>210</v>
      </c>
      <c r="R51" s="1" t="s">
        <v>267</v>
      </c>
      <c r="S51" s="19"/>
      <c r="T51" s="18">
        <v>1000</v>
      </c>
      <c r="U51" s="18">
        <f t="shared" ref="U51:U54" si="3">T51</f>
        <v>1000</v>
      </c>
    </row>
    <row r="52" spans="1:21" ht="25.5" x14ac:dyDescent="0.2">
      <c r="A52" s="374"/>
      <c r="B52" s="347"/>
      <c r="C52" s="1" t="s">
        <v>36</v>
      </c>
      <c r="D52" s="70" t="s">
        <v>276</v>
      </c>
      <c r="E52" s="1" t="s">
        <v>19</v>
      </c>
      <c r="F52" s="1" t="s">
        <v>19</v>
      </c>
      <c r="G52" s="1" t="s">
        <v>19</v>
      </c>
      <c r="H52" s="1" t="s">
        <v>19</v>
      </c>
      <c r="I52" s="1" t="s">
        <v>19</v>
      </c>
      <c r="J52" s="1" t="s">
        <v>19</v>
      </c>
      <c r="K52" s="1" t="s">
        <v>19</v>
      </c>
      <c r="L52" s="1" t="s">
        <v>19</v>
      </c>
      <c r="M52" s="1" t="s">
        <v>19</v>
      </c>
      <c r="N52" s="1" t="s">
        <v>19</v>
      </c>
      <c r="O52" s="1" t="s">
        <v>19</v>
      </c>
      <c r="P52" s="1" t="s">
        <v>19</v>
      </c>
      <c r="Q52" s="1" t="s">
        <v>277</v>
      </c>
      <c r="R52" s="1" t="s">
        <v>234</v>
      </c>
      <c r="S52" s="21"/>
      <c r="T52" s="18">
        <v>1000</v>
      </c>
      <c r="U52" s="18">
        <f t="shared" si="3"/>
        <v>1000</v>
      </c>
    </row>
    <row r="53" spans="1:21" ht="25.5" x14ac:dyDescent="0.2">
      <c r="A53" s="374"/>
      <c r="B53" s="347"/>
      <c r="C53" s="1" t="s">
        <v>36</v>
      </c>
      <c r="D53" s="70" t="s">
        <v>278</v>
      </c>
      <c r="E53" s="1"/>
      <c r="F53" s="1"/>
      <c r="G53" s="1"/>
      <c r="H53" s="1" t="s">
        <v>19</v>
      </c>
      <c r="I53" s="1" t="s">
        <v>19</v>
      </c>
      <c r="J53" s="1" t="s">
        <v>19</v>
      </c>
      <c r="K53" s="1"/>
      <c r="L53" s="1"/>
      <c r="M53" s="1"/>
      <c r="N53" s="1"/>
      <c r="O53" s="1"/>
      <c r="P53" s="1"/>
      <c r="Q53" s="1" t="s">
        <v>277</v>
      </c>
      <c r="R53" s="1" t="s">
        <v>234</v>
      </c>
      <c r="S53" s="21"/>
      <c r="T53" s="18">
        <v>1500</v>
      </c>
      <c r="U53" s="18">
        <f t="shared" si="3"/>
        <v>1500</v>
      </c>
    </row>
    <row r="54" spans="1:21" s="4" customFormat="1" ht="38.25" x14ac:dyDescent="0.2">
      <c r="A54" s="374"/>
      <c r="B54" s="348"/>
      <c r="C54" s="1" t="s">
        <v>36</v>
      </c>
      <c r="D54" s="1" t="s">
        <v>279</v>
      </c>
      <c r="E54" s="1"/>
      <c r="F54" s="1" t="s">
        <v>19</v>
      </c>
      <c r="G54" s="1"/>
      <c r="H54" s="1" t="s">
        <v>19</v>
      </c>
      <c r="I54" s="1"/>
      <c r="J54" s="1" t="s">
        <v>19</v>
      </c>
      <c r="K54" s="1"/>
      <c r="L54" s="1" t="s">
        <v>19</v>
      </c>
      <c r="M54" s="1"/>
      <c r="N54" s="1" t="s">
        <v>19</v>
      </c>
      <c r="O54" s="1"/>
      <c r="P54" s="22"/>
      <c r="Q54" s="1" t="s">
        <v>277</v>
      </c>
      <c r="R54" s="1" t="s">
        <v>234</v>
      </c>
      <c r="S54" s="21"/>
      <c r="T54" s="18">
        <v>500</v>
      </c>
      <c r="U54" s="18">
        <f t="shared" si="3"/>
        <v>500</v>
      </c>
    </row>
    <row r="55" spans="1:21" s="4" customFormat="1" ht="13.5" thickBot="1" x14ac:dyDescent="0.25">
      <c r="S55" s="23" t="s">
        <v>36</v>
      </c>
      <c r="T55" s="24">
        <f>+T54+T53+T52+T50+T31+T51+T16+T15+T14+T30</f>
        <v>200952</v>
      </c>
      <c r="U55" s="24">
        <f>+U54+U53+U52+U50+U31+U51+U16+U15+U14+U30</f>
        <v>200952</v>
      </c>
    </row>
  </sheetData>
  <mergeCells count="42">
    <mergeCell ref="A18:U18"/>
    <mergeCell ref="A1:U1"/>
    <mergeCell ref="A2:U2"/>
    <mergeCell ref="A3:U3"/>
    <mergeCell ref="A8:U9"/>
    <mergeCell ref="A11:A12"/>
    <mergeCell ref="B11:B12"/>
    <mergeCell ref="C11:C12"/>
    <mergeCell ref="D11:D12"/>
    <mergeCell ref="E11:P11"/>
    <mergeCell ref="Q11:Q12"/>
    <mergeCell ref="R11:R12"/>
    <mergeCell ref="S11:U11"/>
    <mergeCell ref="A15:A16"/>
    <mergeCell ref="B15:B16"/>
    <mergeCell ref="C15:C16"/>
    <mergeCell ref="A40:U40"/>
    <mergeCell ref="A19:U19"/>
    <mergeCell ref="A20:U20"/>
    <mergeCell ref="A25:U25"/>
    <mergeCell ref="A27:A28"/>
    <mergeCell ref="B27:B28"/>
    <mergeCell ref="C27:C28"/>
    <mergeCell ref="D27:D28"/>
    <mergeCell ref="E27:P27"/>
    <mergeCell ref="Q27:Q28"/>
    <mergeCell ref="R27:R28"/>
    <mergeCell ref="S27:U27"/>
    <mergeCell ref="A38:U38"/>
    <mergeCell ref="A39:U39"/>
    <mergeCell ref="B30:B31"/>
    <mergeCell ref="A50:A54"/>
    <mergeCell ref="B50:B54"/>
    <mergeCell ref="A45:U45"/>
    <mergeCell ref="A47:A48"/>
    <mergeCell ref="B47:B48"/>
    <mergeCell ref="C47:C48"/>
    <mergeCell ref="D47:D48"/>
    <mergeCell ref="E47:P47"/>
    <mergeCell ref="Q47:Q48"/>
    <mergeCell ref="R47:R48"/>
    <mergeCell ref="S47:U47"/>
  </mergeCells>
  <printOptions horizontalCentered="1"/>
  <pageMargins left="0.39370078740157483" right="0.39370078740157483" top="0.39370078740157483" bottom="0.19685039370078741" header="0" footer="0"/>
  <pageSetup paperSize="5" scale="7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37"/>
  <sheetViews>
    <sheetView zoomScale="70" zoomScaleNormal="70" workbookViewId="0">
      <selection activeCell="A28" sqref="A28:A31"/>
    </sheetView>
  </sheetViews>
  <sheetFormatPr baseColWidth="10" defaultRowHeight="12.75" x14ac:dyDescent="0.2"/>
  <cols>
    <col min="1" max="1" width="6.85546875" style="51" customWidth="1"/>
    <col min="2" max="2" width="32.42578125" style="51" customWidth="1"/>
    <col min="3" max="3" width="11.42578125" style="51"/>
    <col min="4" max="4" width="34.5703125" style="51" customWidth="1"/>
    <col min="5" max="11" width="2.42578125" style="51" customWidth="1"/>
    <col min="12" max="13" width="2.28515625" style="51" bestFit="1" customWidth="1"/>
    <col min="14" max="14" width="2.42578125" style="51" bestFit="1" customWidth="1"/>
    <col min="15" max="16" width="2.28515625" style="51" bestFit="1" customWidth="1"/>
    <col min="17" max="17" width="15.28515625" style="51" customWidth="1"/>
    <col min="18" max="18" width="14.28515625" style="51" customWidth="1"/>
    <col min="19" max="19" width="10" style="51" customWidth="1"/>
    <col min="20" max="20" width="12.7109375" style="51" bestFit="1" customWidth="1"/>
    <col min="21" max="21" width="16" style="51" bestFit="1" customWidth="1"/>
    <col min="22" max="16384" width="11.42578125" style="51"/>
  </cols>
  <sheetData>
    <row r="1" spans="1:22" s="48" customFormat="1" ht="15.75" x14ac:dyDescent="0.25">
      <c r="A1" s="465" t="s">
        <v>34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7"/>
    </row>
    <row r="2" spans="1:22" s="48" customFormat="1" ht="15.75" x14ac:dyDescent="0.25">
      <c r="A2" s="462" t="s">
        <v>177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4"/>
    </row>
    <row r="3" spans="1:22" s="48" customFormat="1" ht="15.75" customHeight="1" thickBot="1" x14ac:dyDescent="0.3">
      <c r="A3" s="459" t="s">
        <v>38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1"/>
    </row>
    <row r="4" spans="1:22" s="48" customFormat="1" ht="12.7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</row>
    <row r="5" spans="1:22" x14ac:dyDescent="0.2">
      <c r="A5" s="50" t="s">
        <v>143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74"/>
    </row>
    <row r="6" spans="1:22" x14ac:dyDescent="0.2">
      <c r="A6" s="50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74"/>
    </row>
    <row r="7" spans="1:22" x14ac:dyDescent="0.2">
      <c r="A7" s="50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74"/>
    </row>
    <row r="8" spans="1:22" x14ac:dyDescent="0.2">
      <c r="A8" s="50" t="s">
        <v>41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74"/>
    </row>
    <row r="9" spans="1:22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7" customFormat="1" x14ac:dyDescent="0.2">
      <c r="A10" s="480" t="s">
        <v>20</v>
      </c>
      <c r="B10" s="455" t="s">
        <v>185</v>
      </c>
      <c r="C10" s="455" t="s">
        <v>21</v>
      </c>
      <c r="D10" s="455" t="s">
        <v>4</v>
      </c>
      <c r="E10" s="455" t="s">
        <v>22</v>
      </c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 t="s">
        <v>14</v>
      </c>
      <c r="R10" s="455" t="s">
        <v>15</v>
      </c>
      <c r="S10" s="481" t="s">
        <v>16</v>
      </c>
      <c r="T10" s="481"/>
      <c r="U10" s="481"/>
    </row>
    <row r="11" spans="1:22" s="77" customFormat="1" ht="36" customHeight="1" x14ac:dyDescent="0.2">
      <c r="A11" s="480"/>
      <c r="B11" s="455"/>
      <c r="C11" s="455"/>
      <c r="D11" s="455"/>
      <c r="E11" s="288" t="s">
        <v>5</v>
      </c>
      <c r="F11" s="288" t="s">
        <v>6</v>
      </c>
      <c r="G11" s="288" t="s">
        <v>7</v>
      </c>
      <c r="H11" s="288" t="s">
        <v>8</v>
      </c>
      <c r="I11" s="288" t="s">
        <v>7</v>
      </c>
      <c r="J11" s="288" t="s">
        <v>9</v>
      </c>
      <c r="K11" s="288" t="s">
        <v>9</v>
      </c>
      <c r="L11" s="288" t="s">
        <v>8</v>
      </c>
      <c r="M11" s="288" t="s">
        <v>10</v>
      </c>
      <c r="N11" s="288" t="s">
        <v>11</v>
      </c>
      <c r="O11" s="288" t="s">
        <v>12</v>
      </c>
      <c r="P11" s="288" t="s">
        <v>13</v>
      </c>
      <c r="Q11" s="455"/>
      <c r="R11" s="455"/>
      <c r="S11" s="75" t="s">
        <v>29</v>
      </c>
      <c r="T11" s="76" t="s">
        <v>23</v>
      </c>
      <c r="U11" s="76" t="s">
        <v>18</v>
      </c>
      <c r="V11" s="74"/>
    </row>
    <row r="12" spans="1:22" s="77" customFormat="1" ht="89.25" customHeight="1" x14ac:dyDescent="0.2">
      <c r="A12" s="78"/>
      <c r="B12" s="75" t="s">
        <v>360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8"/>
      <c r="R12" s="79"/>
      <c r="S12" s="76"/>
      <c r="T12" s="76"/>
      <c r="U12" s="76"/>
      <c r="V12" s="74"/>
    </row>
    <row r="13" spans="1:22" ht="95.25" customHeight="1" x14ac:dyDescent="0.2">
      <c r="A13" s="199" t="s">
        <v>361</v>
      </c>
      <c r="B13" s="80" t="s">
        <v>42</v>
      </c>
      <c r="C13" s="199" t="s">
        <v>36</v>
      </c>
      <c r="D13" s="199" t="s">
        <v>314</v>
      </c>
      <c r="E13" s="199"/>
      <c r="F13" s="199"/>
      <c r="G13" s="199"/>
      <c r="H13" s="199"/>
      <c r="I13" s="199"/>
      <c r="J13" s="199"/>
      <c r="K13" s="81" t="s">
        <v>19</v>
      </c>
      <c r="L13" s="81"/>
      <c r="M13" s="81" t="s">
        <v>19</v>
      </c>
      <c r="N13" s="81"/>
      <c r="O13" s="81" t="s">
        <v>19</v>
      </c>
      <c r="P13" s="80"/>
      <c r="Q13" s="199" t="s">
        <v>187</v>
      </c>
      <c r="R13" s="199" t="s">
        <v>60</v>
      </c>
      <c r="S13" s="82"/>
      <c r="T13" s="83">
        <f>15000+(50*90)</f>
        <v>19500</v>
      </c>
      <c r="U13" s="83">
        <f>T13</f>
        <v>19500</v>
      </c>
      <c r="V13" s="84"/>
    </row>
    <row r="14" spans="1:22" ht="98.25" customHeight="1" x14ac:dyDescent="0.2">
      <c r="A14" s="199" t="s">
        <v>363</v>
      </c>
      <c r="B14" s="80" t="s">
        <v>64</v>
      </c>
      <c r="C14" s="199" t="s">
        <v>36</v>
      </c>
      <c r="D14" s="199" t="s">
        <v>61</v>
      </c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 t="s">
        <v>142</v>
      </c>
      <c r="P14" s="80"/>
      <c r="Q14" s="199" t="s">
        <v>63</v>
      </c>
      <c r="R14" s="199" t="s">
        <v>62</v>
      </c>
      <c r="S14" s="82"/>
      <c r="T14" s="83">
        <v>1000</v>
      </c>
      <c r="U14" s="83">
        <f>T14</f>
        <v>1000</v>
      </c>
      <c r="V14" s="84"/>
    </row>
    <row r="15" spans="1:22" ht="13.5" thickBot="1" x14ac:dyDescent="0.25">
      <c r="A15" s="42"/>
      <c r="B15" s="8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85"/>
      <c r="Q15" s="42"/>
      <c r="R15" s="42"/>
      <c r="S15" s="86" t="s">
        <v>36</v>
      </c>
      <c r="T15" s="87">
        <f>SUM(T13:T14)</f>
        <v>20500</v>
      </c>
      <c r="U15" s="88">
        <f>SUM(U13:U14)</f>
        <v>20500</v>
      </c>
      <c r="V15" s="84"/>
    </row>
    <row r="16" spans="1:22" x14ac:dyDescent="0.2">
      <c r="A16" s="42"/>
      <c r="B16" s="8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85"/>
      <c r="Q16" s="42"/>
      <c r="R16" s="42"/>
      <c r="S16" s="89"/>
      <c r="T16" s="90"/>
      <c r="U16" s="90"/>
      <c r="V16" s="84"/>
    </row>
    <row r="17" spans="1:22" s="48" customFormat="1" ht="15.75" customHeight="1" x14ac:dyDescent="0.25">
      <c r="A17" s="463"/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73"/>
    </row>
    <row r="18" spans="1:22" s="48" customFormat="1" ht="15.75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73"/>
    </row>
    <row r="19" spans="1:22" s="48" customFormat="1" ht="15.75" customHeight="1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73"/>
    </row>
    <row r="20" spans="1:22" s="48" customFormat="1" ht="12.75" customHeight="1" x14ac:dyDescent="0.25">
      <c r="A20" s="74" t="s">
        <v>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</row>
    <row r="21" spans="1:22" x14ac:dyDescent="0.2">
      <c r="A21" s="74" t="s">
        <v>32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</row>
    <row r="22" spans="1:22" x14ac:dyDescent="0.2">
      <c r="A22" s="74" t="s">
        <v>33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</row>
    <row r="23" spans="1:22" ht="38.25" customHeight="1" x14ac:dyDescent="0.2">
      <c r="A23" s="469" t="s">
        <v>194</v>
      </c>
      <c r="B23" s="470"/>
      <c r="C23" s="470"/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74"/>
    </row>
    <row r="24" spans="1:22" ht="13.5" thickBot="1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</row>
    <row r="25" spans="1:22" x14ac:dyDescent="0.2">
      <c r="A25" s="471" t="s">
        <v>20</v>
      </c>
      <c r="B25" s="473" t="s">
        <v>48</v>
      </c>
      <c r="C25" s="473" t="s">
        <v>21</v>
      </c>
      <c r="D25" s="473" t="s">
        <v>4</v>
      </c>
      <c r="E25" s="475" t="s">
        <v>22</v>
      </c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6"/>
      <c r="Q25" s="473" t="s">
        <v>14</v>
      </c>
      <c r="R25" s="473" t="s">
        <v>15</v>
      </c>
      <c r="S25" s="477" t="s">
        <v>16</v>
      </c>
      <c r="T25" s="478"/>
      <c r="U25" s="479"/>
      <c r="V25" s="74"/>
    </row>
    <row r="26" spans="1:22" s="7" customFormat="1" x14ac:dyDescent="0.2">
      <c r="A26" s="472"/>
      <c r="B26" s="474"/>
      <c r="C26" s="474"/>
      <c r="D26" s="474"/>
      <c r="E26" s="289" t="s">
        <v>5</v>
      </c>
      <c r="F26" s="289" t="s">
        <v>6</v>
      </c>
      <c r="G26" s="289" t="s">
        <v>7</v>
      </c>
      <c r="H26" s="289" t="s">
        <v>8</v>
      </c>
      <c r="I26" s="289" t="s">
        <v>7</v>
      </c>
      <c r="J26" s="289" t="s">
        <v>9</v>
      </c>
      <c r="K26" s="289" t="s">
        <v>9</v>
      </c>
      <c r="L26" s="289" t="s">
        <v>8</v>
      </c>
      <c r="M26" s="289" t="s">
        <v>10</v>
      </c>
      <c r="N26" s="289" t="s">
        <v>11</v>
      </c>
      <c r="O26" s="289" t="s">
        <v>12</v>
      </c>
      <c r="P26" s="289" t="s">
        <v>13</v>
      </c>
      <c r="Q26" s="474"/>
      <c r="R26" s="474"/>
      <c r="S26" s="290" t="s">
        <v>17</v>
      </c>
      <c r="T26" s="290" t="s">
        <v>23</v>
      </c>
      <c r="U26" s="291" t="s">
        <v>18</v>
      </c>
    </row>
    <row r="27" spans="1:22" s="77" customFormat="1" ht="114.75" x14ac:dyDescent="0.2">
      <c r="A27" s="92"/>
      <c r="B27" s="75" t="s">
        <v>362</v>
      </c>
      <c r="C27" s="93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6"/>
      <c r="T27" s="76"/>
      <c r="U27" s="76"/>
      <c r="V27" s="74"/>
    </row>
    <row r="28" spans="1:22" s="77" customFormat="1" ht="63.75" x14ac:dyDescent="0.2">
      <c r="A28" s="374" t="s">
        <v>364</v>
      </c>
      <c r="B28" s="374" t="s">
        <v>205</v>
      </c>
      <c r="C28" s="94" t="s">
        <v>196</v>
      </c>
      <c r="D28" s="199" t="s">
        <v>319</v>
      </c>
      <c r="E28" s="80"/>
      <c r="F28" s="80"/>
      <c r="G28" s="199" t="s">
        <v>142</v>
      </c>
      <c r="H28" s="80"/>
      <c r="I28" s="80"/>
      <c r="J28" s="80"/>
      <c r="K28" s="80"/>
      <c r="L28" s="199"/>
      <c r="M28" s="80"/>
      <c r="N28" s="80"/>
      <c r="O28" s="80"/>
      <c r="P28" s="80"/>
      <c r="Q28" s="199" t="s">
        <v>199</v>
      </c>
      <c r="R28" s="199" t="s">
        <v>62</v>
      </c>
      <c r="S28" s="80"/>
      <c r="T28" s="95">
        <v>596633.25</v>
      </c>
      <c r="U28" s="96">
        <f>T28</f>
        <v>596633.25</v>
      </c>
      <c r="V28" s="74"/>
    </row>
    <row r="29" spans="1:22" ht="63.75" x14ac:dyDescent="0.2">
      <c r="A29" s="374"/>
      <c r="B29" s="374"/>
      <c r="C29" s="19" t="s">
        <v>197</v>
      </c>
      <c r="D29" s="199" t="s">
        <v>318</v>
      </c>
      <c r="E29" s="199"/>
      <c r="F29" s="199"/>
      <c r="G29" s="199" t="s">
        <v>142</v>
      </c>
      <c r="H29" s="199"/>
      <c r="I29" s="199"/>
      <c r="J29" s="199"/>
      <c r="K29" s="199"/>
      <c r="L29" s="80"/>
      <c r="M29" s="199"/>
      <c r="N29" s="199"/>
      <c r="O29" s="80"/>
      <c r="P29" s="80"/>
      <c r="Q29" s="199" t="s">
        <v>199</v>
      </c>
      <c r="R29" s="199" t="s">
        <v>62</v>
      </c>
      <c r="S29" s="97"/>
      <c r="T29" s="96">
        <v>596633.25</v>
      </c>
      <c r="U29" s="96">
        <f t="shared" ref="U29:U31" si="0">T29</f>
        <v>596633.25</v>
      </c>
      <c r="V29" s="74"/>
    </row>
    <row r="30" spans="1:22" ht="63.75" x14ac:dyDescent="0.2">
      <c r="A30" s="374"/>
      <c r="B30" s="374"/>
      <c r="C30" s="19" t="s">
        <v>198</v>
      </c>
      <c r="D30" s="199" t="s">
        <v>317</v>
      </c>
      <c r="E30" s="98"/>
      <c r="F30" s="98"/>
      <c r="G30" s="99" t="s">
        <v>142</v>
      </c>
      <c r="H30" s="98"/>
      <c r="I30" s="98"/>
      <c r="J30" s="98"/>
      <c r="K30" s="98"/>
      <c r="L30" s="98"/>
      <c r="M30" s="98"/>
      <c r="N30" s="98"/>
      <c r="O30" s="98"/>
      <c r="P30" s="98"/>
      <c r="Q30" s="199" t="s">
        <v>199</v>
      </c>
      <c r="R30" s="199" t="s">
        <v>62</v>
      </c>
      <c r="S30" s="76"/>
      <c r="T30" s="96">
        <v>596633.25</v>
      </c>
      <c r="U30" s="96">
        <f t="shared" si="0"/>
        <v>596633.25</v>
      </c>
      <c r="V30" s="74"/>
    </row>
    <row r="31" spans="1:22" ht="76.5" x14ac:dyDescent="0.2">
      <c r="A31" s="374"/>
      <c r="B31" s="374"/>
      <c r="C31" s="199" t="s">
        <v>195</v>
      </c>
      <c r="D31" s="199" t="s">
        <v>316</v>
      </c>
      <c r="E31" s="100"/>
      <c r="F31" s="100"/>
      <c r="G31" s="99" t="s">
        <v>142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99" t="s">
        <v>199</v>
      </c>
      <c r="R31" s="199" t="s">
        <v>62</v>
      </c>
      <c r="S31" s="100"/>
      <c r="T31" s="95">
        <v>596633.25</v>
      </c>
      <c r="U31" s="96">
        <f t="shared" si="0"/>
        <v>596633.25</v>
      </c>
      <c r="V31" s="74"/>
    </row>
    <row r="32" spans="1:22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2" t="s">
        <v>36</v>
      </c>
      <c r="T32" s="100"/>
      <c r="U32" s="103">
        <f>U31+U30+U29+U28</f>
        <v>2386533</v>
      </c>
      <c r="V32" s="74"/>
    </row>
    <row r="33" spans="1:22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74"/>
    </row>
    <row r="34" spans="1:22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74"/>
    </row>
    <row r="35" spans="1:22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74"/>
    </row>
    <row r="36" spans="1:22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74"/>
    </row>
    <row r="37" spans="1:22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74"/>
    </row>
    <row r="38" spans="1:22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</row>
    <row r="39" spans="1:22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1:22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</row>
    <row r="41" spans="1:22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</row>
    <row r="43" spans="1:22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4" spans="1:22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</row>
    <row r="46" spans="1:22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</row>
    <row r="48" spans="1:22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</row>
    <row r="49" spans="1:22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</row>
    <row r="52" spans="1:22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</row>
    <row r="53" spans="1:22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</row>
    <row r="54" spans="1:22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</row>
    <row r="55" spans="1:22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</row>
    <row r="56" spans="1:22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</row>
    <row r="57" spans="1:22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1:22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</row>
    <row r="59" spans="1:22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</row>
    <row r="60" spans="1:22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22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</row>
    <row r="62" spans="1:22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</row>
    <row r="63" spans="1:22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</row>
    <row r="64" spans="1:22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</row>
    <row r="65" spans="1:22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</row>
    <row r="66" spans="1:22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</row>
    <row r="67" spans="1:22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</row>
    <row r="68" spans="1:22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</row>
    <row r="69" spans="1:22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</row>
    <row r="70" spans="1:22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</row>
    <row r="71" spans="1:22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</row>
    <row r="72" spans="1:22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</row>
    <row r="73" spans="1:22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</row>
    <row r="74" spans="1:22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</row>
    <row r="75" spans="1:22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</row>
    <row r="76" spans="1:22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</row>
    <row r="77" spans="1:22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</row>
    <row r="78" spans="1:22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</row>
    <row r="79" spans="1:22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</row>
    <row r="80" spans="1:22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</row>
    <row r="81" spans="1:22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</row>
    <row r="82" spans="1:22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</row>
    <row r="83" spans="1:22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</row>
    <row r="84" spans="1:22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</row>
    <row r="85" spans="1:22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</row>
    <row r="86" spans="1:22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</row>
    <row r="87" spans="1:22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</row>
    <row r="88" spans="1:22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</row>
    <row r="89" spans="1:22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</row>
    <row r="90" spans="1:22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</row>
    <row r="91" spans="1:22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</row>
    <row r="92" spans="1:22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</row>
    <row r="93" spans="1:22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</row>
    <row r="94" spans="1:22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</row>
    <row r="95" spans="1:22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</row>
    <row r="96" spans="1:22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</row>
    <row r="97" spans="1:22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</row>
    <row r="98" spans="1:22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</row>
    <row r="99" spans="1:22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</row>
    <row r="100" spans="1:22" x14ac:dyDescent="0.2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</row>
    <row r="101" spans="1:22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</row>
    <row r="102" spans="1:22" x14ac:dyDescent="0.2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</row>
    <row r="103" spans="1:22" x14ac:dyDescent="0.2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</row>
    <row r="104" spans="1:22" x14ac:dyDescent="0.2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</row>
    <row r="105" spans="1:22" x14ac:dyDescent="0.2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</row>
    <row r="106" spans="1:22" x14ac:dyDescent="0.2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</row>
    <row r="107" spans="1:22" x14ac:dyDescent="0.2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</row>
    <row r="108" spans="1:22" x14ac:dyDescent="0.2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</row>
    <row r="109" spans="1:22" x14ac:dyDescent="0.2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</row>
    <row r="110" spans="1:22" x14ac:dyDescent="0.2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</row>
    <row r="111" spans="1:22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</row>
    <row r="112" spans="1:22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</row>
    <row r="113" spans="1:22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</row>
    <row r="114" spans="1:22" x14ac:dyDescent="0.2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</row>
    <row r="115" spans="1:22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</row>
    <row r="116" spans="1:22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</row>
    <row r="117" spans="1:22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</row>
    <row r="118" spans="1:22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</row>
    <row r="119" spans="1:22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</row>
    <row r="120" spans="1:22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</row>
    <row r="121" spans="1:22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</row>
    <row r="122" spans="1:22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</row>
    <row r="123" spans="1:22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</row>
    <row r="124" spans="1:22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</row>
    <row r="125" spans="1:22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</row>
    <row r="126" spans="1:22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</row>
    <row r="127" spans="1:22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</row>
    <row r="128" spans="1:22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</row>
    <row r="129" spans="1:22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</row>
    <row r="130" spans="1:22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</row>
    <row r="131" spans="1:22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</row>
    <row r="132" spans="1:22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</row>
    <row r="133" spans="1:22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</row>
    <row r="134" spans="1:22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</row>
    <row r="135" spans="1:22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</row>
    <row r="136" spans="1:22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</row>
    <row r="137" spans="1:22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</row>
  </sheetData>
  <mergeCells count="23">
    <mergeCell ref="A17:U17"/>
    <mergeCell ref="A1:U1"/>
    <mergeCell ref="A2:U2"/>
    <mergeCell ref="A3:U3"/>
    <mergeCell ref="A10:A11"/>
    <mergeCell ref="B10:B11"/>
    <mergeCell ref="C10:C11"/>
    <mergeCell ref="D10:D11"/>
    <mergeCell ref="E10:P10"/>
    <mergeCell ref="Q10:Q11"/>
    <mergeCell ref="R10:R11"/>
    <mergeCell ref="S10:U10"/>
    <mergeCell ref="B28:B31"/>
    <mergeCell ref="A28:A31"/>
    <mergeCell ref="A23:U23"/>
    <mergeCell ref="A25:A26"/>
    <mergeCell ref="B25:B26"/>
    <mergeCell ref="C25:C26"/>
    <mergeCell ref="D25:D26"/>
    <mergeCell ref="E25:P25"/>
    <mergeCell ref="Q25:Q26"/>
    <mergeCell ref="R25:R26"/>
    <mergeCell ref="S25:U25"/>
  </mergeCells>
  <phoneticPr fontId="0" type="noConversion"/>
  <printOptions horizontalCentered="1"/>
  <pageMargins left="0.39370078740157483" right="0.39370078740157483" top="0.27559055118110237" bottom="0.51181102362204722" header="0" footer="0"/>
  <pageSetup paperSize="5" scale="75" orientation="landscape" horizontalDpi="4294967293" verticalDpi="300" r:id="rId1"/>
  <headerFooter alignWithMargins="0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Proteccion y control</vt:lpstr>
      <vt:lpstr>Uso Publico</vt:lpstr>
      <vt:lpstr>Administración</vt:lpstr>
      <vt:lpstr>PRESUPUESTO</vt:lpstr>
      <vt:lpstr>Manejo de Recursos</vt:lpstr>
      <vt:lpstr>Asistencia y Participación Comu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SIGAP1</cp:lastModifiedBy>
  <cp:lastPrinted>2017-01-30T22:35:39Z</cp:lastPrinted>
  <dcterms:created xsi:type="dcterms:W3CDTF">2001-01-15T17:49:33Z</dcterms:created>
  <dcterms:modified xsi:type="dcterms:W3CDTF">2017-02-06T21:10:59Z</dcterms:modified>
</cp:coreProperties>
</file>